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sovnik\Desktop\"/>
    </mc:Choice>
  </mc:AlternateContent>
  <bookViews>
    <workbookView xWindow="0" yWindow="0" windowWidth="0" windowHeight="0"/>
  </bookViews>
  <sheets>
    <sheet name="Rekapitulace stavby" sheetId="1" r:id="rId1"/>
    <sheet name="SO – 01 - ODTĚŽENÍ LEVOBŘ..." sheetId="2" r:id="rId2"/>
    <sheet name="SO – 02 - OPEVNĚNÍ PRAVOB..." sheetId="3" r:id="rId3"/>
    <sheet name="SO-03.1 - VÝPUSTNÝ OBJEKT" sheetId="4" r:id="rId4"/>
    <sheet name="SO-03.2 - ELEKTRICKÁ PŘÍP..." sheetId="5" r:id="rId5"/>
    <sheet name="VRN - VEDLEJŠÍ ROZPOČTOVÉ..." sheetId="6" r:id="rId6"/>
    <sheet name="SO – 01 - ODTĚŽENÍ BERMY ..." sheetId="7" r:id="rId7"/>
    <sheet name="SO – 02 - OPEVNĚNÍ HRÁZÍ" sheetId="8" r:id="rId8"/>
    <sheet name="SO-03.1 - VÝPUSTNÝ OBJEKT_01" sheetId="9" r:id="rId9"/>
    <sheet name="SO-03.2 - ELEKTRICKÁ PŘÍP..._01" sheetId="10" r:id="rId10"/>
    <sheet name="VRN - VEDLEJŠÍ ROZPOČTOVÉ..._01" sheetId="11" r:id="rId11"/>
    <sheet name="SO – 01 - ÚPRAVY V ZÁTOPĚ..." sheetId="12" r:id="rId12"/>
    <sheet name="SO – 02 - REKONSTRUKCE VÝ..." sheetId="13" r:id="rId13"/>
    <sheet name="SO – 03 - REKONSTRUKCE OD..." sheetId="14" r:id="rId14"/>
    <sheet name="VRN - VEDLEJŠÍ ROZPOČTOVÉ..._02" sheetId="15" r:id="rId15"/>
    <sheet name="SO – 01 - TĚŽBA SEDIMENTŮ..." sheetId="16" r:id="rId16"/>
    <sheet name="SO – 02 - TĚŽBA SEDIMENTŮ..." sheetId="17" r:id="rId17"/>
    <sheet name="SO – 03 - ZEMNÍ HRÁZ" sheetId="18" r:id="rId18"/>
    <sheet name="SO – 04 - SDRUŽENÝ OBJEKT" sheetId="19" r:id="rId19"/>
    <sheet name="SO – 05 - ODBĚRNÝ OBJEKT ..." sheetId="20" r:id="rId20"/>
    <sheet name="SO – 06 - ODBĚRNÝ OBJEKT ..." sheetId="21" r:id="rId21"/>
    <sheet name="SO – 07 - ÚPRAVA ZÁTOPY" sheetId="22" r:id="rId22"/>
    <sheet name="VRN - VEDLEJŠÍ ROZPOČTOVÉ..._03" sheetId="23" r:id="rId23"/>
    <sheet name="SO – 01 - ODTĚŽENÍ BERMY ..._01" sheetId="24" r:id="rId24"/>
    <sheet name="SO – 02 - OPEVNĚNÍ HRÁZÍ_01" sheetId="25" r:id="rId25"/>
    <sheet name="SO – 03 - PODŘADNÝ VÝPUST..." sheetId="26" r:id="rId26"/>
    <sheet name="SO – 04 - ÚPRAVY V ZÁTOPĚ..." sheetId="27" r:id="rId27"/>
    <sheet name="SO – 05 - OPRAVA ZEMNÍ HR..." sheetId="28" r:id="rId28"/>
    <sheet name="SO – 06 - REKONSTRUKCE VÝ..." sheetId="29" r:id="rId29"/>
    <sheet name="SO – 07 - ÚPRAVY V ZÁTOPĚ..." sheetId="30" r:id="rId30"/>
    <sheet name="SO – 08 - OPRAVA ZEMNÍ HR..." sheetId="31" r:id="rId31"/>
    <sheet name="SO – 09 - REKONSTRUKCE VÝ..." sheetId="32" r:id="rId32"/>
    <sheet name="SO – 10 - REKONSTRUKCE OD..." sheetId="33" r:id="rId33"/>
    <sheet name="VRN - VEDLEJŠÍ ROZPOČTOVÉ..._04" sheetId="34" r:id="rId34"/>
  </sheets>
  <definedNames>
    <definedName name="_xlnm.Print_Area" localSheetId="0">'Rekapitulace stavby'!$D$4:$AO$76,'Rekapitulace stavby'!$C$82:$AQ$135</definedName>
    <definedName name="_xlnm.Print_Titles" localSheetId="0">'Rekapitulace stavby'!$92:$92</definedName>
    <definedName name="_xlnm._FilterDatabase" localSheetId="1" hidden="1">'SO – 01 - ODTĚŽENÍ LEVOBŘ...'!$C$121:$K$141</definedName>
    <definedName name="_xlnm.Print_Area" localSheetId="1">'SO – 01 - ODTĚŽENÍ LEVOBŘ...'!$C$4:$J$76,'SO – 01 - ODTĚŽENÍ LEVOBŘ...'!$C$82:$J$101,'SO – 01 - ODTĚŽENÍ LEVOBŘ...'!$C$107:$K$141</definedName>
    <definedName name="_xlnm.Print_Titles" localSheetId="1">'SO – 01 - ODTĚŽENÍ LEVOBŘ...'!$121:$121</definedName>
    <definedName name="_xlnm._FilterDatabase" localSheetId="2" hidden="1">'SO – 02 - OPEVNĚNÍ PRAVOB...'!$C$123:$K$148</definedName>
    <definedName name="_xlnm.Print_Area" localSheetId="2">'SO – 02 - OPEVNĚNÍ PRAVOB...'!$C$4:$J$76,'SO – 02 - OPEVNĚNÍ PRAVOB...'!$C$82:$J$103,'SO – 02 - OPEVNĚNÍ PRAVOB...'!$C$109:$K$148</definedName>
    <definedName name="_xlnm.Print_Titles" localSheetId="2">'SO – 02 - OPEVNĚNÍ PRAVOB...'!$123:$123</definedName>
    <definedName name="_xlnm._FilterDatabase" localSheetId="3" hidden="1">'SO-03.1 - VÝPUSTNÝ OBJEKT'!$C$125:$K$130</definedName>
    <definedName name="_xlnm.Print_Area" localSheetId="3">'SO-03.1 - VÝPUSTNÝ OBJEKT'!$C$4:$J$76,'SO-03.1 - VÝPUSTNÝ OBJEKT'!$C$82:$J$103,'SO-03.1 - VÝPUSTNÝ OBJEKT'!$C$109:$K$130</definedName>
    <definedName name="_xlnm.Print_Titles" localSheetId="3">'SO-03.1 - VÝPUSTNÝ OBJEKT'!$125:$125</definedName>
    <definedName name="_xlnm._FilterDatabase" localSheetId="4" hidden="1">'SO-03.2 - ELEKTRICKÁ PŘÍP...'!$C$125:$K$130</definedName>
    <definedName name="_xlnm.Print_Area" localSheetId="4">'SO-03.2 - ELEKTRICKÁ PŘÍP...'!$C$4:$J$76,'SO-03.2 - ELEKTRICKÁ PŘÍP...'!$C$82:$J$103,'SO-03.2 - ELEKTRICKÁ PŘÍP...'!$C$109:$K$130</definedName>
    <definedName name="_xlnm.Print_Titles" localSheetId="4">'SO-03.2 - ELEKTRICKÁ PŘÍP...'!$125:$125</definedName>
    <definedName name="_xlnm._FilterDatabase" localSheetId="5" hidden="1">'VRN - VEDLEJŠÍ ROZPOČTOVÉ...'!$C$120:$K$143</definedName>
    <definedName name="_xlnm.Print_Area" localSheetId="5">'VRN - VEDLEJŠÍ ROZPOČTOVÉ...'!$C$4:$J$76,'VRN - VEDLEJŠÍ ROZPOČTOVÉ...'!$C$82:$J$100,'VRN - VEDLEJŠÍ ROZPOČTOVÉ...'!$C$106:$K$143</definedName>
    <definedName name="_xlnm.Print_Titles" localSheetId="5">'VRN - VEDLEJŠÍ ROZPOČTOVÉ...'!$120:$120</definedName>
    <definedName name="_xlnm._FilterDatabase" localSheetId="6" hidden="1">'SO – 01 - ODTĚŽENÍ BERMY ...'!$C$121:$K$137</definedName>
    <definedName name="_xlnm.Print_Area" localSheetId="6">'SO – 01 - ODTĚŽENÍ BERMY ...'!$C$4:$J$76,'SO – 01 - ODTĚŽENÍ BERMY ...'!$C$82:$J$101,'SO – 01 - ODTĚŽENÍ BERMY ...'!$C$107:$K$137</definedName>
    <definedName name="_xlnm.Print_Titles" localSheetId="6">'SO – 01 - ODTĚŽENÍ BERMY ...'!$121:$121</definedName>
    <definedName name="_xlnm._FilterDatabase" localSheetId="7" hidden="1">'SO – 02 - OPEVNĚNÍ HRÁZÍ'!$C$123:$K$158</definedName>
    <definedName name="_xlnm.Print_Area" localSheetId="7">'SO – 02 - OPEVNĚNÍ HRÁZÍ'!$C$4:$J$76,'SO – 02 - OPEVNĚNÍ HRÁZÍ'!$C$82:$J$103,'SO – 02 - OPEVNĚNÍ HRÁZÍ'!$C$109:$K$158</definedName>
    <definedName name="_xlnm.Print_Titles" localSheetId="7">'SO – 02 - OPEVNĚNÍ HRÁZÍ'!$123:$123</definedName>
    <definedName name="_xlnm._FilterDatabase" localSheetId="8" hidden="1">'SO-03.1 - VÝPUSTNÝ OBJEKT_01'!$C$125:$K$130</definedName>
    <definedName name="_xlnm.Print_Area" localSheetId="8">'SO-03.1 - VÝPUSTNÝ OBJEKT_01'!$C$4:$J$76,'SO-03.1 - VÝPUSTNÝ OBJEKT_01'!$C$82:$J$103,'SO-03.1 - VÝPUSTNÝ OBJEKT_01'!$C$109:$K$130</definedName>
    <definedName name="_xlnm.Print_Titles" localSheetId="8">'SO-03.1 - VÝPUSTNÝ OBJEKT_01'!$125:$125</definedName>
    <definedName name="_xlnm._FilterDatabase" localSheetId="9" hidden="1">'SO-03.2 - ELEKTRICKÁ PŘÍP..._01'!$C$125:$K$130</definedName>
    <definedName name="_xlnm.Print_Area" localSheetId="9">'SO-03.2 - ELEKTRICKÁ PŘÍP..._01'!$C$4:$J$76,'SO-03.2 - ELEKTRICKÁ PŘÍP..._01'!$C$82:$J$103,'SO-03.2 - ELEKTRICKÁ PŘÍP..._01'!$C$109:$K$130</definedName>
    <definedName name="_xlnm.Print_Titles" localSheetId="9">'SO-03.2 - ELEKTRICKÁ PŘÍP..._01'!$125:$125</definedName>
    <definedName name="_xlnm._FilterDatabase" localSheetId="10" hidden="1">'VRN - VEDLEJŠÍ ROZPOČTOVÉ..._01'!$C$120:$K$143</definedName>
    <definedName name="_xlnm.Print_Area" localSheetId="10">'VRN - VEDLEJŠÍ ROZPOČTOVÉ..._01'!$C$4:$J$76,'VRN - VEDLEJŠÍ ROZPOČTOVÉ..._01'!$C$82:$J$100,'VRN - VEDLEJŠÍ ROZPOČTOVÉ..._01'!$C$106:$K$143</definedName>
    <definedName name="_xlnm.Print_Titles" localSheetId="10">'VRN - VEDLEJŠÍ ROZPOČTOVÉ..._01'!$120:$120</definedName>
    <definedName name="_xlnm._FilterDatabase" localSheetId="11" hidden="1">'SO – 01 - ÚPRAVY V ZÁTOPĚ...'!$C$121:$K$139</definedName>
    <definedName name="_xlnm.Print_Area" localSheetId="11">'SO – 01 - ÚPRAVY V ZÁTOPĚ...'!$C$4:$J$76,'SO – 01 - ÚPRAVY V ZÁTOPĚ...'!$C$82:$J$101,'SO – 01 - ÚPRAVY V ZÁTOPĚ...'!$C$107:$K$139</definedName>
    <definedName name="_xlnm.Print_Titles" localSheetId="11">'SO – 01 - ÚPRAVY V ZÁTOPĚ...'!$121:$121</definedName>
    <definedName name="_xlnm._FilterDatabase" localSheetId="12" hidden="1">'SO – 02 - REKONSTRUKCE VÝ...'!$C$121:$K$128</definedName>
    <definedName name="_xlnm.Print_Area" localSheetId="12">'SO – 02 - REKONSTRUKCE VÝ...'!$C$4:$J$76,'SO – 02 - REKONSTRUKCE VÝ...'!$C$82:$J$101,'SO – 02 - REKONSTRUKCE VÝ...'!$C$107:$K$128</definedName>
    <definedName name="_xlnm.Print_Titles" localSheetId="12">'SO – 02 - REKONSTRUKCE VÝ...'!$121:$121</definedName>
    <definedName name="_xlnm._FilterDatabase" localSheetId="13" hidden="1">'SO – 03 - REKONSTRUKCE OD...'!$C$121:$K$126</definedName>
    <definedName name="_xlnm.Print_Area" localSheetId="13">'SO – 03 - REKONSTRUKCE OD...'!$C$4:$J$76,'SO – 03 - REKONSTRUKCE OD...'!$C$82:$J$101,'SO – 03 - REKONSTRUKCE OD...'!$C$107:$K$126</definedName>
    <definedName name="_xlnm.Print_Titles" localSheetId="13">'SO – 03 - REKONSTRUKCE OD...'!$121:$121</definedName>
    <definedName name="_xlnm._FilterDatabase" localSheetId="14" hidden="1">'VRN - VEDLEJŠÍ ROZPOČTOVÉ..._02'!$C$120:$K$145</definedName>
    <definedName name="_xlnm.Print_Area" localSheetId="14">'VRN - VEDLEJŠÍ ROZPOČTOVÉ..._02'!$C$4:$J$76,'VRN - VEDLEJŠÍ ROZPOČTOVÉ..._02'!$C$82:$J$100,'VRN - VEDLEJŠÍ ROZPOČTOVÉ..._02'!$C$106:$K$145</definedName>
    <definedName name="_xlnm.Print_Titles" localSheetId="14">'VRN - VEDLEJŠÍ ROZPOČTOVÉ..._02'!$120:$120</definedName>
    <definedName name="_xlnm._FilterDatabase" localSheetId="15" hidden="1">'SO – 01 - TĚŽBA SEDIMENTŮ...'!$C$121:$K$132</definedName>
    <definedName name="_xlnm.Print_Area" localSheetId="15">'SO – 01 - TĚŽBA SEDIMENTŮ...'!$C$4:$J$76,'SO – 01 - TĚŽBA SEDIMENTŮ...'!$C$82:$J$101,'SO – 01 - TĚŽBA SEDIMENTŮ...'!$C$107:$K$132</definedName>
    <definedName name="_xlnm.Print_Titles" localSheetId="15">'SO – 01 - TĚŽBA SEDIMENTŮ...'!$121:$121</definedName>
    <definedName name="_xlnm._FilterDatabase" localSheetId="16" hidden="1">'SO – 02 - TĚŽBA SEDIMENTŮ...'!$C$121:$K$132</definedName>
    <definedName name="_xlnm.Print_Area" localSheetId="16">'SO – 02 - TĚŽBA SEDIMENTŮ...'!$C$4:$J$76,'SO – 02 - TĚŽBA SEDIMENTŮ...'!$C$82:$J$101,'SO – 02 - TĚŽBA SEDIMENTŮ...'!$C$107:$K$132</definedName>
    <definedName name="_xlnm.Print_Titles" localSheetId="16">'SO – 02 - TĚŽBA SEDIMENTŮ...'!$121:$121</definedName>
    <definedName name="_xlnm._FilterDatabase" localSheetId="17" hidden="1">'SO – 03 - ZEMNÍ HRÁZ'!$C$121:$K$125</definedName>
    <definedName name="_xlnm.Print_Area" localSheetId="17">'SO – 03 - ZEMNÍ HRÁZ'!$C$4:$J$76,'SO – 03 - ZEMNÍ HRÁZ'!$C$82:$J$101,'SO – 03 - ZEMNÍ HRÁZ'!$C$107:$K$125</definedName>
    <definedName name="_xlnm.Print_Titles" localSheetId="17">'SO – 03 - ZEMNÍ HRÁZ'!$121:$121</definedName>
    <definedName name="_xlnm._FilterDatabase" localSheetId="18" hidden="1">'SO – 04 - SDRUŽENÝ OBJEKT'!$C$121:$K$125</definedName>
    <definedName name="_xlnm.Print_Area" localSheetId="18">'SO – 04 - SDRUŽENÝ OBJEKT'!$C$4:$J$76,'SO – 04 - SDRUŽENÝ OBJEKT'!$C$82:$J$101,'SO – 04 - SDRUŽENÝ OBJEKT'!$C$107:$K$125</definedName>
    <definedName name="_xlnm.Print_Titles" localSheetId="18">'SO – 04 - SDRUŽENÝ OBJEKT'!$121:$121</definedName>
    <definedName name="_xlnm._FilterDatabase" localSheetId="19" hidden="1">'SO – 05 - ODBĚRNÝ OBJEKT ...'!$C$121:$K$125</definedName>
    <definedName name="_xlnm.Print_Area" localSheetId="19">'SO – 05 - ODBĚRNÝ OBJEKT ...'!$C$4:$J$76,'SO – 05 - ODBĚRNÝ OBJEKT ...'!$C$82:$J$101,'SO – 05 - ODBĚRNÝ OBJEKT ...'!$C$107:$K$125</definedName>
    <definedName name="_xlnm.Print_Titles" localSheetId="19">'SO – 05 - ODBĚRNÝ OBJEKT ...'!$121:$121</definedName>
    <definedName name="_xlnm._FilterDatabase" localSheetId="20" hidden="1">'SO – 06 - ODBĚRNÝ OBJEKT ...'!$C$121:$K$125</definedName>
    <definedName name="_xlnm.Print_Area" localSheetId="20">'SO – 06 - ODBĚRNÝ OBJEKT ...'!$C$4:$J$76,'SO – 06 - ODBĚRNÝ OBJEKT ...'!$C$82:$J$101,'SO – 06 - ODBĚRNÝ OBJEKT ...'!$C$107:$K$125</definedName>
    <definedName name="_xlnm.Print_Titles" localSheetId="20">'SO – 06 - ODBĚRNÝ OBJEKT ...'!$121:$121</definedName>
    <definedName name="_xlnm._FilterDatabase" localSheetId="21" hidden="1">'SO – 07 - ÚPRAVA ZÁTOPY'!$C$121:$K$133</definedName>
    <definedName name="_xlnm.Print_Area" localSheetId="21">'SO – 07 - ÚPRAVA ZÁTOPY'!$C$4:$J$76,'SO – 07 - ÚPRAVA ZÁTOPY'!$C$82:$J$101,'SO – 07 - ÚPRAVA ZÁTOPY'!$C$107:$K$133</definedName>
    <definedName name="_xlnm.Print_Titles" localSheetId="21">'SO – 07 - ÚPRAVA ZÁTOPY'!$121:$121</definedName>
    <definedName name="_xlnm._FilterDatabase" localSheetId="22" hidden="1">'VRN - VEDLEJŠÍ ROZPOČTOVÉ..._03'!$C$120:$K$145</definedName>
    <definedName name="_xlnm.Print_Area" localSheetId="22">'VRN - VEDLEJŠÍ ROZPOČTOVÉ..._03'!$C$4:$J$76,'VRN - VEDLEJŠÍ ROZPOČTOVÉ..._03'!$C$82:$J$100,'VRN - VEDLEJŠÍ ROZPOČTOVÉ..._03'!$C$106:$K$145</definedName>
    <definedName name="_xlnm.Print_Titles" localSheetId="22">'VRN - VEDLEJŠÍ ROZPOČTOVÉ..._03'!$120:$120</definedName>
    <definedName name="_xlnm._FilterDatabase" localSheetId="23" hidden="1">'SO – 01 - ODTĚŽENÍ BERMY ..._01'!$C$121:$K$137</definedName>
    <definedName name="_xlnm.Print_Area" localSheetId="23">'SO – 01 - ODTĚŽENÍ BERMY ..._01'!$C$4:$J$76,'SO – 01 - ODTĚŽENÍ BERMY ..._01'!$C$82:$J$101,'SO – 01 - ODTĚŽENÍ BERMY ..._01'!$C$107:$K$137</definedName>
    <definedName name="_xlnm.Print_Titles" localSheetId="23">'SO – 01 - ODTĚŽENÍ BERMY ..._01'!$121:$121</definedName>
    <definedName name="_xlnm._FilterDatabase" localSheetId="24" hidden="1">'SO – 02 - OPEVNĚNÍ HRÁZÍ_01'!$C$123:$K$158</definedName>
    <definedName name="_xlnm.Print_Area" localSheetId="24">'SO – 02 - OPEVNĚNÍ HRÁZÍ_01'!$C$4:$J$76,'SO – 02 - OPEVNĚNÍ HRÁZÍ_01'!$C$82:$J$103,'SO – 02 - OPEVNĚNÍ HRÁZÍ_01'!$C$109:$K$158</definedName>
    <definedName name="_xlnm.Print_Titles" localSheetId="24">'SO – 02 - OPEVNĚNÍ HRÁZÍ_01'!$123:$123</definedName>
    <definedName name="_xlnm._FilterDatabase" localSheetId="25" hidden="1">'SO – 03 - PODŘADNÝ VÝPUST...'!$C$121:$K$133</definedName>
    <definedName name="_xlnm.Print_Area" localSheetId="25">'SO – 03 - PODŘADNÝ VÝPUST...'!$C$4:$J$76,'SO – 03 - PODŘADNÝ VÝPUST...'!$C$82:$J$101,'SO – 03 - PODŘADNÝ VÝPUST...'!$C$107:$K$133</definedName>
    <definedName name="_xlnm.Print_Titles" localSheetId="25">'SO – 03 - PODŘADNÝ VÝPUST...'!$121:$121</definedName>
    <definedName name="_xlnm._FilterDatabase" localSheetId="26" hidden="1">'SO – 04 - ÚPRAVY V ZÁTOPĚ...'!$C$121:$K$139</definedName>
    <definedName name="_xlnm.Print_Area" localSheetId="26">'SO – 04 - ÚPRAVY V ZÁTOPĚ...'!$C$4:$J$76,'SO – 04 - ÚPRAVY V ZÁTOPĚ...'!$C$82:$J$101,'SO – 04 - ÚPRAVY V ZÁTOPĚ...'!$C$107:$K$139</definedName>
    <definedName name="_xlnm.Print_Titles" localSheetId="26">'SO – 04 - ÚPRAVY V ZÁTOPĚ...'!$121:$121</definedName>
    <definedName name="_xlnm._FilterDatabase" localSheetId="27" hidden="1">'SO – 05 - OPRAVA ZEMNÍ HR...'!$C$121:$K$130</definedName>
    <definedName name="_xlnm.Print_Area" localSheetId="27">'SO – 05 - OPRAVA ZEMNÍ HR...'!$C$4:$J$76,'SO – 05 - OPRAVA ZEMNÍ HR...'!$C$82:$J$101,'SO – 05 - OPRAVA ZEMNÍ HR...'!$C$107:$K$130</definedName>
    <definedName name="_xlnm.Print_Titles" localSheetId="27">'SO – 05 - OPRAVA ZEMNÍ HR...'!$121:$121</definedName>
    <definedName name="_xlnm._FilterDatabase" localSheetId="28" hidden="1">'SO – 06 - REKONSTRUKCE VÝ...'!$C$121:$K$128</definedName>
    <definedName name="_xlnm.Print_Area" localSheetId="28">'SO – 06 - REKONSTRUKCE VÝ...'!$C$4:$J$76,'SO – 06 - REKONSTRUKCE VÝ...'!$C$82:$J$101,'SO – 06 - REKONSTRUKCE VÝ...'!$C$107:$K$128</definedName>
    <definedName name="_xlnm.Print_Titles" localSheetId="28">'SO – 06 - REKONSTRUKCE VÝ...'!$121:$121</definedName>
    <definedName name="_xlnm._FilterDatabase" localSheetId="29" hidden="1">'SO – 07 - ÚPRAVY V ZÁTOPĚ...'!$C$121:$K$132</definedName>
    <definedName name="_xlnm.Print_Area" localSheetId="29">'SO – 07 - ÚPRAVY V ZÁTOPĚ...'!$C$4:$J$76,'SO – 07 - ÚPRAVY V ZÁTOPĚ...'!$C$82:$J$101,'SO – 07 - ÚPRAVY V ZÁTOPĚ...'!$C$107:$K$132</definedName>
    <definedName name="_xlnm.Print_Titles" localSheetId="29">'SO – 07 - ÚPRAVY V ZÁTOPĚ...'!$121:$121</definedName>
    <definedName name="_xlnm._FilterDatabase" localSheetId="30" hidden="1">'SO – 08 - OPRAVA ZEMNÍ HR...'!$C$121:$K$130</definedName>
    <definedName name="_xlnm.Print_Area" localSheetId="30">'SO – 08 - OPRAVA ZEMNÍ HR...'!$C$4:$J$76,'SO – 08 - OPRAVA ZEMNÍ HR...'!$C$82:$J$101,'SO – 08 - OPRAVA ZEMNÍ HR...'!$C$107:$K$130</definedName>
    <definedName name="_xlnm.Print_Titles" localSheetId="30">'SO – 08 - OPRAVA ZEMNÍ HR...'!$121:$121</definedName>
    <definedName name="_xlnm._FilterDatabase" localSheetId="31" hidden="1">'SO – 09 - REKONSTRUKCE VÝ...'!$C$121:$K$128</definedName>
    <definedName name="_xlnm.Print_Area" localSheetId="31">'SO – 09 - REKONSTRUKCE VÝ...'!$C$4:$J$76,'SO – 09 - REKONSTRUKCE VÝ...'!$C$82:$J$101,'SO – 09 - REKONSTRUKCE VÝ...'!$C$107:$K$128</definedName>
    <definedName name="_xlnm.Print_Titles" localSheetId="31">'SO – 09 - REKONSTRUKCE VÝ...'!$121:$121</definedName>
    <definedName name="_xlnm._FilterDatabase" localSheetId="32" hidden="1">'SO – 10 - REKONSTRUKCE OD...'!$C$121:$K$126</definedName>
    <definedName name="_xlnm.Print_Area" localSheetId="32">'SO – 10 - REKONSTRUKCE OD...'!$C$4:$J$76,'SO – 10 - REKONSTRUKCE OD...'!$C$82:$J$101,'SO – 10 - REKONSTRUKCE OD...'!$C$107:$K$126</definedName>
    <definedName name="_xlnm.Print_Titles" localSheetId="32">'SO – 10 - REKONSTRUKCE OD...'!$121:$121</definedName>
    <definedName name="_xlnm._FilterDatabase" localSheetId="33" hidden="1">'VRN - VEDLEJŠÍ ROZPOČTOVÉ..._04'!$C$120:$K$143</definedName>
    <definedName name="_xlnm.Print_Area" localSheetId="33">'VRN - VEDLEJŠÍ ROZPOČTOVÉ..._04'!$C$4:$J$76,'VRN - VEDLEJŠÍ ROZPOČTOVÉ..._04'!$C$82:$J$100,'VRN - VEDLEJŠÍ ROZPOČTOVÉ..._04'!$C$106:$K$143</definedName>
    <definedName name="_xlnm.Print_Titles" localSheetId="33">'VRN - VEDLEJŠÍ ROZPOČTOVÉ..._04'!$120:$120</definedName>
  </definedNames>
  <calcPr/>
</workbook>
</file>

<file path=xl/calcChain.xml><?xml version="1.0" encoding="utf-8"?>
<calcChain xmlns="http://schemas.openxmlformats.org/spreadsheetml/2006/main">
  <c i="34" l="1" r="J39"/>
  <c r="J38"/>
  <c i="1" r="AY134"/>
  <c i="34" r="J37"/>
  <c i="1" r="AX134"/>
  <c i="34"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115"/>
  <c r="E7"/>
  <c r="E109"/>
  <c i="1" r="AX133"/>
  <c i="33" r="J39"/>
  <c r="J38"/>
  <c i="1" r="AY133"/>
  <c i="33" r="J37"/>
  <c r="BI125"/>
  <c r="BH125"/>
  <c r="BG125"/>
  <c r="BF125"/>
  <c r="T125"/>
  <c r="T124"/>
  <c r="T123"/>
  <c r="T122"/>
  <c r="R125"/>
  <c r="R124"/>
  <c r="R123"/>
  <c r="R122"/>
  <c r="P125"/>
  <c r="P124"/>
  <c r="P123"/>
  <c r="P122"/>
  <c i="1" r="AU133"/>
  <c i="33" r="F118"/>
  <c r="F116"/>
  <c r="E114"/>
  <c r="F93"/>
  <c r="F91"/>
  <c r="E89"/>
  <c r="J26"/>
  <c r="E26"/>
  <c r="J94"/>
  <c r="J25"/>
  <c r="J23"/>
  <c r="E23"/>
  <c r="J93"/>
  <c r="J22"/>
  <c r="J20"/>
  <c r="E20"/>
  <c r="F119"/>
  <c r="J19"/>
  <c r="J14"/>
  <c r="J116"/>
  <c r="E7"/>
  <c r="E85"/>
  <c i="32" r="R124"/>
  <c r="R123"/>
  <c r="R122"/>
  <c r="J39"/>
  <c r="J38"/>
  <c i="1" r="AY132"/>
  <c i="32" r="J37"/>
  <c i="1" r="AX132"/>
  <c i="32"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93"/>
  <c r="J22"/>
  <c r="J20"/>
  <c r="E20"/>
  <c r="F94"/>
  <c r="J19"/>
  <c r="J14"/>
  <c r="J116"/>
  <c r="E7"/>
  <c r="E110"/>
  <c i="31" r="J39"/>
  <c r="J38"/>
  <c i="1" r="AY131"/>
  <c i="31" r="J37"/>
  <c i="1" r="AX131"/>
  <c i="31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94"/>
  <c r="J19"/>
  <c r="J14"/>
  <c r="J116"/>
  <c r="E7"/>
  <c r="E110"/>
  <c i="1" r="AX130"/>
  <c i="30" r="J39"/>
  <c r="J38"/>
  <c i="1" r="AY130"/>
  <c i="30" r="J37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94"/>
  <c r="J19"/>
  <c r="J14"/>
  <c r="J91"/>
  <c r="E7"/>
  <c r="E85"/>
  <c i="29" r="J39"/>
  <c r="J38"/>
  <c i="1" r="AY129"/>
  <c i="29" r="J37"/>
  <c i="1" r="AX129"/>
  <c i="29"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93"/>
  <c r="J22"/>
  <c r="J20"/>
  <c r="E20"/>
  <c r="F94"/>
  <c r="J19"/>
  <c r="J14"/>
  <c r="J116"/>
  <c r="E7"/>
  <c r="E110"/>
  <c i="28" r="J39"/>
  <c r="J38"/>
  <c i="1" r="AY128"/>
  <c i="28" r="J37"/>
  <c i="1" r="AX128"/>
  <c i="28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116"/>
  <c r="E7"/>
  <c r="E110"/>
  <c i="27" r="J39"/>
  <c r="J38"/>
  <c i="1" r="AY127"/>
  <c i="27" r="J37"/>
  <c i="1" r="AX127"/>
  <c i="27"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91"/>
  <c r="E7"/>
  <c r="E110"/>
  <c i="26" r="J39"/>
  <c r="J38"/>
  <c i="1" r="AY126"/>
  <c i="26" r="J37"/>
  <c i="1" r="AX126"/>
  <c i="26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93"/>
  <c r="J22"/>
  <c r="J20"/>
  <c r="E20"/>
  <c r="F94"/>
  <c r="J19"/>
  <c r="J14"/>
  <c r="J116"/>
  <c r="E7"/>
  <c r="E85"/>
  <c i="25" r="J39"/>
  <c r="J38"/>
  <c i="1" r="AY125"/>
  <c i="25" r="J37"/>
  <c i="1" r="AX125"/>
  <c i="25" r="BI157"/>
  <c r="BH157"/>
  <c r="BG157"/>
  <c r="BF157"/>
  <c r="T157"/>
  <c r="T156"/>
  <c r="R157"/>
  <c r="R156"/>
  <c r="P157"/>
  <c r="P156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20"/>
  <c r="F118"/>
  <c r="E116"/>
  <c r="F93"/>
  <c r="F91"/>
  <c r="E89"/>
  <c r="J26"/>
  <c r="E26"/>
  <c r="J94"/>
  <c r="J25"/>
  <c r="J23"/>
  <c r="E23"/>
  <c r="J93"/>
  <c r="J22"/>
  <c r="J20"/>
  <c r="E20"/>
  <c r="F121"/>
  <c r="J19"/>
  <c r="J14"/>
  <c r="J91"/>
  <c r="E7"/>
  <c r="E112"/>
  <c i="24" r="J39"/>
  <c r="J38"/>
  <c i="1" r="AY124"/>
  <c i="24" r="J37"/>
  <c i="1" r="AX124"/>
  <c i="24" r="BI136"/>
  <c r="BH136"/>
  <c r="BG136"/>
  <c r="BF136"/>
  <c r="T136"/>
  <c r="R136"/>
  <c r="P136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93"/>
  <c r="J22"/>
  <c r="J20"/>
  <c r="E20"/>
  <c r="F119"/>
  <c r="J19"/>
  <c r="J14"/>
  <c r="J116"/>
  <c r="E7"/>
  <c r="E85"/>
  <c i="23" r="J39"/>
  <c r="J38"/>
  <c i="1" r="AY122"/>
  <c i="23" r="J37"/>
  <c i="1" r="AX122"/>
  <c i="23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93"/>
  <c r="J22"/>
  <c r="J20"/>
  <c r="E20"/>
  <c r="F94"/>
  <c r="J19"/>
  <c r="J14"/>
  <c r="J115"/>
  <c r="E7"/>
  <c r="E109"/>
  <c i="22" r="J39"/>
  <c r="J38"/>
  <c i="1" r="AY121"/>
  <c i="22" r="J37"/>
  <c i="1" r="AX121"/>
  <c i="22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91"/>
  <c r="E7"/>
  <c r="E110"/>
  <c i="21" r="J39"/>
  <c r="J38"/>
  <c i="1" r="AY120"/>
  <c i="21" r="J37"/>
  <c i="1" r="AX120"/>
  <c i="21" r="BI125"/>
  <c r="BH125"/>
  <c r="BG125"/>
  <c r="BF125"/>
  <c r="T125"/>
  <c r="T124"/>
  <c r="T123"/>
  <c r="T122"/>
  <c r="R125"/>
  <c r="R124"/>
  <c r="R123"/>
  <c r="R122"/>
  <c r="P125"/>
  <c r="P124"/>
  <c r="P123"/>
  <c r="P122"/>
  <c i="1" r="AU120"/>
  <c i="21" r="F118"/>
  <c r="F116"/>
  <c r="E114"/>
  <c r="F93"/>
  <c r="F91"/>
  <c r="E89"/>
  <c r="J26"/>
  <c r="E26"/>
  <c r="J119"/>
  <c r="J25"/>
  <c r="J23"/>
  <c r="E23"/>
  <c r="J118"/>
  <c r="J22"/>
  <c r="J20"/>
  <c r="E20"/>
  <c r="F94"/>
  <c r="J19"/>
  <c r="J14"/>
  <c r="J116"/>
  <c r="E7"/>
  <c r="E110"/>
  <c i="20" r="J39"/>
  <c r="J38"/>
  <c i="1" r="AY119"/>
  <c i="20" r="J37"/>
  <c i="1" r="AX119"/>
  <c i="20" r="BI125"/>
  <c r="BH125"/>
  <c r="BG125"/>
  <c r="BF125"/>
  <c r="T125"/>
  <c r="T124"/>
  <c r="T123"/>
  <c r="T122"/>
  <c r="R125"/>
  <c r="R124"/>
  <c r="R123"/>
  <c r="R122"/>
  <c r="P125"/>
  <c r="P124"/>
  <c r="P123"/>
  <c r="P122"/>
  <c i="1" r="AU119"/>
  <c i="20" r="F118"/>
  <c r="F116"/>
  <c r="E114"/>
  <c r="F93"/>
  <c r="F91"/>
  <c r="E89"/>
  <c r="J26"/>
  <c r="E26"/>
  <c r="J94"/>
  <c r="J25"/>
  <c r="J23"/>
  <c r="E23"/>
  <c r="J118"/>
  <c r="J22"/>
  <c r="J20"/>
  <c r="E20"/>
  <c r="F94"/>
  <c r="J19"/>
  <c r="J14"/>
  <c r="J116"/>
  <c r="E7"/>
  <c r="E110"/>
  <c i="19" r="J39"/>
  <c r="J38"/>
  <c i="1" r="AY118"/>
  <c i="19" r="J37"/>
  <c i="1" r="AX118"/>
  <c i="19" r="BI125"/>
  <c r="BH125"/>
  <c r="BG125"/>
  <c r="BF125"/>
  <c r="T125"/>
  <c r="T124"/>
  <c r="T123"/>
  <c r="T122"/>
  <c r="R125"/>
  <c r="R124"/>
  <c r="R123"/>
  <c r="R122"/>
  <c r="P125"/>
  <c r="P124"/>
  <c r="P123"/>
  <c r="P122"/>
  <c i="1" r="AU118"/>
  <c i="19"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116"/>
  <c r="E7"/>
  <c r="E110"/>
  <c i="18" r="J39"/>
  <c r="J38"/>
  <c i="1" r="AY117"/>
  <c i="18" r="J37"/>
  <c i="1" r="AX117"/>
  <c i="18" r="BI125"/>
  <c r="BH125"/>
  <c r="BG125"/>
  <c r="BF125"/>
  <c r="T125"/>
  <c r="T124"/>
  <c r="T123"/>
  <c r="T122"/>
  <c r="R125"/>
  <c r="R124"/>
  <c r="R123"/>
  <c r="R122"/>
  <c r="P125"/>
  <c r="P124"/>
  <c r="P123"/>
  <c r="P122"/>
  <c i="1" r="AU117"/>
  <c i="18" r="F118"/>
  <c r="F116"/>
  <c r="E114"/>
  <c r="F93"/>
  <c r="F91"/>
  <c r="E89"/>
  <c r="J26"/>
  <c r="E26"/>
  <c r="J119"/>
  <c r="J25"/>
  <c r="J23"/>
  <c r="E23"/>
  <c r="J118"/>
  <c r="J22"/>
  <c r="J20"/>
  <c r="E20"/>
  <c r="F94"/>
  <c r="J19"/>
  <c r="J14"/>
  <c r="J91"/>
  <c r="E7"/>
  <c r="E85"/>
  <c i="17" r="J39"/>
  <c r="J38"/>
  <c i="1" r="AY116"/>
  <c i="17" r="J37"/>
  <c i="1" r="AX116"/>
  <c i="17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93"/>
  <c r="J22"/>
  <c r="J20"/>
  <c r="E20"/>
  <c r="F119"/>
  <c r="J19"/>
  <c r="J14"/>
  <c r="J116"/>
  <c r="E7"/>
  <c r="E110"/>
  <c i="16" r="J39"/>
  <c r="J38"/>
  <c i="1" r="AY115"/>
  <c i="16" r="J37"/>
  <c i="1" r="AX115"/>
  <c i="16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93"/>
  <c r="J22"/>
  <c r="J20"/>
  <c r="E20"/>
  <c r="F94"/>
  <c r="J19"/>
  <c r="J14"/>
  <c r="J116"/>
  <c r="E7"/>
  <c r="E110"/>
  <c i="15" r="J39"/>
  <c r="J38"/>
  <c i="1" r="AY113"/>
  <c i="15" r="J37"/>
  <c i="1" r="AX113"/>
  <c i="15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94"/>
  <c r="J19"/>
  <c r="J14"/>
  <c r="J115"/>
  <c r="E7"/>
  <c r="E85"/>
  <c i="14" r="J39"/>
  <c r="J38"/>
  <c i="1" r="AY112"/>
  <c i="14" r="J37"/>
  <c i="1" r="AX112"/>
  <c i="14" r="BI125"/>
  <c r="BH125"/>
  <c r="BG125"/>
  <c r="BF125"/>
  <c r="T125"/>
  <c r="T124"/>
  <c r="T123"/>
  <c r="T122"/>
  <c r="R125"/>
  <c r="R124"/>
  <c r="R123"/>
  <c r="R122"/>
  <c r="P125"/>
  <c r="P124"/>
  <c r="P123"/>
  <c r="P122"/>
  <c i="1" r="AU112"/>
  <c i="14" r="F118"/>
  <c r="F116"/>
  <c r="E114"/>
  <c r="F93"/>
  <c r="F91"/>
  <c r="E89"/>
  <c r="J26"/>
  <c r="E26"/>
  <c r="J119"/>
  <c r="J25"/>
  <c r="J23"/>
  <c r="E23"/>
  <c r="J118"/>
  <c r="J22"/>
  <c r="J20"/>
  <c r="E20"/>
  <c r="F94"/>
  <c r="J19"/>
  <c r="J14"/>
  <c r="J91"/>
  <c r="E7"/>
  <c r="E85"/>
  <c i="13" r="J39"/>
  <c r="J38"/>
  <c i="1" r="AY111"/>
  <c i="13" r="J37"/>
  <c i="1" r="AX111"/>
  <c i="13"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91"/>
  <c r="E7"/>
  <c r="E110"/>
  <c i="12" r="J39"/>
  <c r="J38"/>
  <c i="1" r="AY110"/>
  <c i="12" r="J37"/>
  <c i="1" r="AX110"/>
  <c i="12"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91"/>
  <c r="E7"/>
  <c r="E110"/>
  <c i="1" r="AX108"/>
  <c i="11" r="J39"/>
  <c r="J38"/>
  <c i="1" r="AY108"/>
  <c i="11" r="J3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94"/>
  <c r="J19"/>
  <c r="J14"/>
  <c r="J91"/>
  <c r="E7"/>
  <c r="E109"/>
  <c i="10" r="J41"/>
  <c r="J40"/>
  <c i="1" r="AY107"/>
  <c i="10" r="J39"/>
  <c i="1" r="AX107"/>
  <c i="10" r="BI129"/>
  <c r="BH129"/>
  <c r="BG129"/>
  <c r="BF129"/>
  <c r="T129"/>
  <c r="T128"/>
  <c r="T127"/>
  <c r="T126"/>
  <c r="R129"/>
  <c r="R128"/>
  <c r="R127"/>
  <c r="R126"/>
  <c r="P129"/>
  <c r="P128"/>
  <c r="P127"/>
  <c r="P126"/>
  <c i="1" r="AU107"/>
  <c i="10" r="F122"/>
  <c r="F120"/>
  <c r="E118"/>
  <c r="F95"/>
  <c r="F93"/>
  <c r="E91"/>
  <c r="J28"/>
  <c r="E28"/>
  <c r="J123"/>
  <c r="J27"/>
  <c r="J25"/>
  <c r="E25"/>
  <c r="J122"/>
  <c r="J24"/>
  <c r="J22"/>
  <c r="E22"/>
  <c r="F123"/>
  <c r="J21"/>
  <c r="J16"/>
  <c r="J120"/>
  <c r="E7"/>
  <c r="E85"/>
  <c i="9" r="J41"/>
  <c r="J40"/>
  <c i="1" r="AY106"/>
  <c i="9" r="J39"/>
  <c i="1" r="AX106"/>
  <c i="9" r="BI129"/>
  <c r="BH129"/>
  <c r="BG129"/>
  <c r="BF129"/>
  <c r="T129"/>
  <c r="T128"/>
  <c r="T127"/>
  <c r="T126"/>
  <c r="R129"/>
  <c r="R128"/>
  <c r="R127"/>
  <c r="R126"/>
  <c r="P129"/>
  <c r="P128"/>
  <c r="P127"/>
  <c r="P126"/>
  <c i="1" r="AU106"/>
  <c i="9" r="F122"/>
  <c r="F120"/>
  <c r="E118"/>
  <c r="F95"/>
  <c r="F93"/>
  <c r="E91"/>
  <c r="J28"/>
  <c r="E28"/>
  <c r="J96"/>
  <c r="J27"/>
  <c r="J25"/>
  <c r="E25"/>
  <c r="J122"/>
  <c r="J24"/>
  <c r="J22"/>
  <c r="E22"/>
  <c r="F123"/>
  <c r="J21"/>
  <c r="J16"/>
  <c r="J120"/>
  <c r="E7"/>
  <c r="E112"/>
  <c i="8" r="J39"/>
  <c r="J38"/>
  <c i="1" r="AY104"/>
  <c i="8" r="J37"/>
  <c i="1" r="AX104"/>
  <c i="8" r="BI157"/>
  <c r="BH157"/>
  <c r="BG157"/>
  <c r="BF157"/>
  <c r="T157"/>
  <c r="T156"/>
  <c r="R157"/>
  <c r="R156"/>
  <c r="P157"/>
  <c r="P156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20"/>
  <c r="F118"/>
  <c r="E116"/>
  <c r="F93"/>
  <c r="F91"/>
  <c r="E89"/>
  <c r="J26"/>
  <c r="E26"/>
  <c r="J94"/>
  <c r="J25"/>
  <c r="J23"/>
  <c r="E23"/>
  <c r="J120"/>
  <c r="J22"/>
  <c r="J20"/>
  <c r="E20"/>
  <c r="F121"/>
  <c r="J19"/>
  <c r="J14"/>
  <c r="J91"/>
  <c r="E7"/>
  <c r="E85"/>
  <c i="7" r="J39"/>
  <c r="J38"/>
  <c i="1" r="AY103"/>
  <c i="7" r="J37"/>
  <c i="1" r="AX103"/>
  <c i="7" r="BI136"/>
  <c r="BH136"/>
  <c r="BG136"/>
  <c r="BF136"/>
  <c r="T136"/>
  <c r="R136"/>
  <c r="P136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93"/>
  <c r="J22"/>
  <c r="J20"/>
  <c r="E20"/>
  <c r="F94"/>
  <c r="J19"/>
  <c r="J14"/>
  <c r="J91"/>
  <c r="E7"/>
  <c r="E110"/>
  <c i="6" r="J39"/>
  <c r="J38"/>
  <c i="1" r="AY101"/>
  <c i="6" r="J37"/>
  <c i="1" r="AX101"/>
  <c i="6"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94"/>
  <c r="J19"/>
  <c r="J14"/>
  <c r="J91"/>
  <c r="E7"/>
  <c r="E85"/>
  <c i="5" r="J41"/>
  <c r="J40"/>
  <c i="1" r="AY100"/>
  <c i="5" r="J39"/>
  <c i="1" r="AX100"/>
  <c i="5" r="BI129"/>
  <c r="BH129"/>
  <c r="BG129"/>
  <c r="BF129"/>
  <c r="T129"/>
  <c r="T128"/>
  <c r="T127"/>
  <c r="T126"/>
  <c r="R129"/>
  <c r="R128"/>
  <c r="R127"/>
  <c r="R126"/>
  <c r="P129"/>
  <c r="P128"/>
  <c r="P127"/>
  <c r="P126"/>
  <c i="1" r="AU100"/>
  <c i="5" r="F122"/>
  <c r="F120"/>
  <c r="E118"/>
  <c r="F95"/>
  <c r="F93"/>
  <c r="E91"/>
  <c r="J28"/>
  <c r="E28"/>
  <c r="J123"/>
  <c r="J27"/>
  <c r="J25"/>
  <c r="E25"/>
  <c r="J122"/>
  <c r="J24"/>
  <c r="J22"/>
  <c r="E22"/>
  <c r="F96"/>
  <c r="J21"/>
  <c r="J16"/>
  <c r="J93"/>
  <c r="E7"/>
  <c r="E112"/>
  <c i="4" r="J41"/>
  <c r="J40"/>
  <c i="1" r="AY99"/>
  <c i="4" r="J39"/>
  <c i="1" r="AX99"/>
  <c i="4" r="BI129"/>
  <c r="BH129"/>
  <c r="BG129"/>
  <c r="BF129"/>
  <c r="T129"/>
  <c r="T128"/>
  <c r="T127"/>
  <c r="T126"/>
  <c r="R129"/>
  <c r="R128"/>
  <c r="R127"/>
  <c r="R126"/>
  <c r="P129"/>
  <c r="P128"/>
  <c r="P127"/>
  <c r="P126"/>
  <c i="1" r="AU99"/>
  <c i="4" r="F122"/>
  <c r="F120"/>
  <c r="E118"/>
  <c r="F95"/>
  <c r="F93"/>
  <c r="E91"/>
  <c r="J28"/>
  <c r="E28"/>
  <c r="J123"/>
  <c r="J27"/>
  <c r="J25"/>
  <c r="E25"/>
  <c r="J95"/>
  <c r="J24"/>
  <c r="J22"/>
  <c r="E22"/>
  <c r="F123"/>
  <c r="J21"/>
  <c r="J16"/>
  <c r="J120"/>
  <c r="E7"/>
  <c r="E112"/>
  <c i="3" r="T133"/>
  <c r="J39"/>
  <c r="J38"/>
  <c i="1" r="AY97"/>
  <c i="3" r="J37"/>
  <c i="1" r="AX97"/>
  <c i="3"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20"/>
  <c r="F118"/>
  <c r="E116"/>
  <c r="F93"/>
  <c r="F91"/>
  <c r="E89"/>
  <c r="J26"/>
  <c r="E26"/>
  <c r="J121"/>
  <c r="J25"/>
  <c r="J23"/>
  <c r="E23"/>
  <c r="J93"/>
  <c r="J22"/>
  <c r="J20"/>
  <c r="E20"/>
  <c r="F94"/>
  <c r="J19"/>
  <c r="J14"/>
  <c r="J118"/>
  <c r="E7"/>
  <c r="E112"/>
  <c i="2" r="T124"/>
  <c r="T123"/>
  <c r="T122"/>
  <c r="J39"/>
  <c r="J38"/>
  <c i="1" r="AY96"/>
  <c i="2" r="J37"/>
  <c i="1" r="AX96"/>
  <c i="2" r="BI140"/>
  <c r="BH140"/>
  <c r="BG140"/>
  <c r="BF140"/>
  <c r="T140"/>
  <c r="R140"/>
  <c r="P140"/>
  <c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118"/>
  <c r="J22"/>
  <c r="J20"/>
  <c r="E20"/>
  <c r="F119"/>
  <c r="J19"/>
  <c r="J14"/>
  <c r="J116"/>
  <c r="E7"/>
  <c r="E85"/>
  <c i="1" r="L90"/>
  <c r="AM90"/>
  <c r="AM89"/>
  <c r="L89"/>
  <c r="AM87"/>
  <c r="L87"/>
  <c r="L85"/>
  <c r="L84"/>
  <c i="34" r="J142"/>
  <c i="33" r="BK125"/>
  <c i="32" r="J125"/>
  <c i="31" r="BK129"/>
  <c i="30" r="J127"/>
  <c i="29" r="BK127"/>
  <c r="BK125"/>
  <c i="28" r="BK129"/>
  <c i="27" r="BK129"/>
  <c r="BK127"/>
  <c i="26" r="J131"/>
  <c r="BK127"/>
  <c i="25" r="BK157"/>
  <c r="BK145"/>
  <c r="J134"/>
  <c r="J127"/>
  <c i="24" r="BK136"/>
  <c r="BK129"/>
  <c r="J127"/>
  <c i="23" r="J139"/>
  <c r="BK129"/>
  <c i="22" r="BK131"/>
  <c r="BK129"/>
  <c r="J127"/>
  <c i="17" r="J127"/>
  <c i="16" r="BK125"/>
  <c i="15" r="BK142"/>
  <c r="BK133"/>
  <c r="J131"/>
  <c r="BK128"/>
  <c r="BK126"/>
  <c r="J123"/>
  <c i="14" r="J125"/>
  <c i="12" r="BK138"/>
  <c r="BK127"/>
  <c i="11" r="J138"/>
  <c r="BK133"/>
  <c r="BK131"/>
  <c r="J128"/>
  <c i="9" r="J129"/>
  <c i="8" r="BK157"/>
  <c r="J145"/>
  <c r="BK141"/>
  <c r="J131"/>
  <c r="J127"/>
  <c i="6" r="J142"/>
  <c r="BK140"/>
  <c r="BK139"/>
  <c r="J137"/>
  <c r="BK133"/>
  <c r="BK131"/>
  <c r="J129"/>
  <c r="BK126"/>
  <c i="2" r="F36"/>
  <c i="34" r="BK142"/>
  <c i="32" r="BK127"/>
  <c i="31" r="BK127"/>
  <c i="30" r="J125"/>
  <c i="28" r="BK127"/>
  <c r="J125"/>
  <c i="27" r="J138"/>
  <c r="BK131"/>
  <c r="J129"/>
  <c i="26" r="BK132"/>
  <c r="BK131"/>
  <c r="BK125"/>
  <c i="25" r="J152"/>
  <c r="J145"/>
  <c r="BK131"/>
  <c r="BK127"/>
  <c i="23" r="BK144"/>
  <c r="J140"/>
  <c r="J135"/>
  <c r="J131"/>
  <c r="J128"/>
  <c r="BK124"/>
  <c i="22" r="BK133"/>
  <c r="BK127"/>
  <c r="BK125"/>
  <c i="21" r="J125"/>
  <c i="17" r="J129"/>
  <c i="16" r="J131"/>
  <c i="15" r="J142"/>
  <c r="BK140"/>
  <c r="J137"/>
  <c r="J135"/>
  <c r="BK123"/>
  <c i="13" r="BK127"/>
  <c i="12" r="J138"/>
  <c r="J131"/>
  <c i="11" r="J136"/>
  <c r="J131"/>
  <c r="BK130"/>
  <c r="BK126"/>
  <c r="J123"/>
  <c i="10" r="BK129"/>
  <c i="9" r="BK129"/>
  <c i="8" r="J157"/>
  <c r="BK134"/>
  <c i="7" r="BK136"/>
  <c r="BK125"/>
  <c i="6" r="J140"/>
  <c r="BK135"/>
  <c r="J128"/>
  <c r="BK124"/>
  <c i="5" r="J129"/>
  <c i="4" r="BK129"/>
  <c i="3" r="J142"/>
  <c r="J138"/>
  <c r="BK134"/>
  <c i="2" r="BK140"/>
  <c r="J138"/>
  <c r="BK131"/>
  <c r="BK127"/>
  <c i="1" r="AS123"/>
  <c i="34" r="BK133"/>
  <c i="28" r="BK125"/>
  <c i="26" r="J132"/>
  <c r="BK130"/>
  <c r="BK129"/>
  <c r="J125"/>
  <c i="24" r="J129"/>
  <c r="J125"/>
  <c i="23" r="BK140"/>
  <c r="J137"/>
  <c r="J124"/>
  <c r="J123"/>
  <c i="17" r="BK125"/>
  <c i="16" r="BK131"/>
  <c i="15" r="BK139"/>
  <c r="BK135"/>
  <c r="J124"/>
  <c i="12" r="BK131"/>
  <c i="11" r="BK140"/>
  <c r="J135"/>
  <c r="J133"/>
  <c r="BK128"/>
  <c r="J126"/>
  <c r="J125"/>
  <c i="8" r="J152"/>
  <c r="J134"/>
  <c i="6" r="BK142"/>
  <c r="J139"/>
  <c r="J133"/>
  <c i="3" r="J144"/>
  <c r="BK142"/>
  <c i="2" r="BK125"/>
  <c i="1" r="AS109"/>
  <c r="AS105"/>
  <c i="34" r="J139"/>
  <c r="BK137"/>
  <c r="J137"/>
  <c r="BK135"/>
  <c r="J135"/>
  <c r="J133"/>
  <c r="BK131"/>
  <c r="J131"/>
  <c r="BK129"/>
  <c r="J129"/>
  <c r="BK128"/>
  <c r="J128"/>
  <c r="BK126"/>
  <c r="J126"/>
  <c r="BK124"/>
  <c r="J124"/>
  <c r="BK123"/>
  <c r="J123"/>
  <c i="31" r="J129"/>
  <c r="J127"/>
  <c r="BK125"/>
  <c i="30" r="BK131"/>
  <c r="BK129"/>
  <c r="BK127"/>
  <c i="29" r="J127"/>
  <c i="28" r="J129"/>
  <c r="J127"/>
  <c i="27" r="BK138"/>
  <c r="J127"/>
  <c r="J125"/>
  <c i="25" r="J157"/>
  <c i="23" r="J144"/>
  <c r="BK142"/>
  <c r="BK139"/>
  <c r="BK133"/>
  <c r="J129"/>
  <c r="BK126"/>
  <c i="22" r="J133"/>
  <c r="J125"/>
  <c i="20" r="J125"/>
  <c i="19" r="BK125"/>
  <c i="18" r="J125"/>
  <c i="17" r="BK127"/>
  <c i="16" r="J127"/>
  <c i="15" r="BK144"/>
  <c r="BK137"/>
  <c i="13" r="J127"/>
  <c r="BK125"/>
  <c i="12" r="BK129"/>
  <c i="11" r="BK142"/>
  <c i="8" r="BK152"/>
  <c r="BK145"/>
  <c r="BK131"/>
  <c r="BK127"/>
  <c i="7" r="J136"/>
  <c r="J129"/>
  <c i="6" r="J131"/>
  <c r="J123"/>
  <c i="3" r="J147"/>
  <c r="J127"/>
  <c i="2" r="BK138"/>
  <c r="J131"/>
  <c r="BK129"/>
  <c r="J125"/>
  <c i="1" r="AS114"/>
  <c i="12" r="BK125"/>
  <c i="11" r="J140"/>
  <c i="7" r="BK129"/>
  <c r="J127"/>
  <c r="J125"/>
  <c i="6" r="BK128"/>
  <c r="J126"/>
  <c r="J124"/>
  <c i="3" r="BK144"/>
  <c r="BK138"/>
  <c r="BK127"/>
  <c i="2" r="J129"/>
  <c i="34" r="BK140"/>
  <c i="29" r="J125"/>
  <c i="3" r="J131"/>
  <c i="32" r="BK125"/>
  <c i="31" r="J125"/>
  <c i="30" r="J129"/>
  <c r="BK125"/>
  <c i="26" r="J130"/>
  <c r="J129"/>
  <c r="J127"/>
  <c i="25" r="BK141"/>
  <c r="BK134"/>
  <c r="J131"/>
  <c i="24" r="J136"/>
  <c r="BK127"/>
  <c r="BK125"/>
  <c i="23" r="J142"/>
  <c r="BK137"/>
  <c r="BK135"/>
  <c r="BK131"/>
  <c r="BK128"/>
  <c r="BK123"/>
  <c i="22" r="J131"/>
  <c r="J129"/>
  <c i="21" r="BK125"/>
  <c i="19" r="J125"/>
  <c i="17" r="BK131"/>
  <c r="J125"/>
  <c i="16" r="J129"/>
  <c r="BK127"/>
  <c i="15" r="J140"/>
  <c r="J139"/>
  <c r="J133"/>
  <c r="BK131"/>
  <c r="BK129"/>
  <c r="J126"/>
  <c r="BK124"/>
  <c i="13" r="J125"/>
  <c i="12" r="J127"/>
  <c i="11" r="J142"/>
  <c r="BK136"/>
  <c r="BK135"/>
  <c r="J130"/>
  <c r="BK125"/>
  <c r="BK123"/>
  <c i="10" r="J129"/>
  <c i="8" r="J141"/>
  <c i="7" r="BK127"/>
  <c i="6" r="BK137"/>
  <c r="J135"/>
  <c r="BK129"/>
  <c r="BK123"/>
  <c i="5" r="BK129"/>
  <c i="4" r="J129"/>
  <c i="3" r="BK147"/>
  <c r="J134"/>
  <c r="BK131"/>
  <c i="2" r="J140"/>
  <c r="J127"/>
  <c i="1" r="AS98"/>
  <c i="34" r="J140"/>
  <c r="BK139"/>
  <c i="33" r="J125"/>
  <c i="32" r="J127"/>
  <c i="30" r="J131"/>
  <c i="27" r="J131"/>
  <c r="BK125"/>
  <c i="25" r="BK152"/>
  <c r="J141"/>
  <c i="23" r="J133"/>
  <c r="J126"/>
  <c i="20" r="BK125"/>
  <c i="19" r="F39"/>
  <c i="18" r="BK125"/>
  <c i="17" r="J131"/>
  <c r="BK129"/>
  <c i="16" r="BK129"/>
  <c r="J125"/>
  <c i="15" r="J144"/>
  <c r="J129"/>
  <c r="J128"/>
  <c i="14" r="BK125"/>
  <c i="12" r="J129"/>
  <c r="J125"/>
  <c i="11" r="BK138"/>
  <c i="33" r="J36"/>
  <c i="1" r="AW133"/>
  <c i="20" r="F36"/>
  <c i="1" r="BA119"/>
  <c i="19" r="J36"/>
  <c i="1" r="AW118"/>
  <c i="14" r="J36"/>
  <c i="1" r="AW112"/>
  <c i="5" r="J38"/>
  <c i="1" r="AW100"/>
  <c i="21" r="F39"/>
  <c i="1" r="BD120"/>
  <c i="20" r="F38"/>
  <c i="1" r="BC119"/>
  <c i="19" r="F38"/>
  <c i="1" r="BC118"/>
  <c i="18" r="F38"/>
  <c i="1" r="BC117"/>
  <c i="14" r="F38"/>
  <c i="1" r="BC112"/>
  <c i="10" r="F41"/>
  <c i="1" r="BD107"/>
  <c i="9" r="F39"/>
  <c i="1" r="BB106"/>
  <c i="5" r="F40"/>
  <c i="1" r="BC100"/>
  <c i="4" r="F39"/>
  <c i="1" r="BB99"/>
  <c i="33" r="F38"/>
  <c i="1" r="BC133"/>
  <c i="21" r="F36"/>
  <c i="1" r="BA120"/>
  <c i="20" r="F37"/>
  <c i="1" r="BB119"/>
  <c i="18" r="J36"/>
  <c i="1" r="AW117"/>
  <c i="14" r="F39"/>
  <c i="1" r="BD112"/>
  <c i="10" r="J38"/>
  <c i="1" r="AW107"/>
  <c i="9" r="J38"/>
  <c i="1" r="AW106"/>
  <c i="5" r="F41"/>
  <c i="1" r="BD100"/>
  <c i="4" r="F40"/>
  <c i="1" r="BC99"/>
  <c i="10" r="F39"/>
  <c i="1" r="BB107"/>
  <c i="9" r="F41"/>
  <c i="1" r="BD106"/>
  <c i="5" r="F39"/>
  <c i="1" r="BB100"/>
  <c i="4" r="F41"/>
  <c i="1" r="BD99"/>
  <c i="33" r="F37"/>
  <c i="1" r="BB133"/>
  <c i="4" r="J38"/>
  <c i="1" r="AW99"/>
  <c i="33" r="F39"/>
  <c i="1" r="BD133"/>
  <c i="21" r="F38"/>
  <c i="1" r="BC120"/>
  <c i="18" r="F37"/>
  <c i="1" r="BB117"/>
  <c i="10" r="F40"/>
  <c i="1" r="BC107"/>
  <c i="9" r="F40"/>
  <c i="1" r="BC106"/>
  <c i="21" r="F37"/>
  <c i="1" r="BB120"/>
  <c i="20" r="F39"/>
  <c i="1" r="BD119"/>
  <c i="19" r="F37"/>
  <c i="1" r="BB118"/>
  <c i="18" r="F39"/>
  <c i="1" r="BD117"/>
  <c i="14" r="F37"/>
  <c i="1" r="BB112"/>
  <c i="11" l="1" r="P122"/>
  <c r="P121"/>
  <c i="1" r="AU108"/>
  <c i="17" r="R124"/>
  <c r="R123"/>
  <c r="R122"/>
  <c i="22" r="BK124"/>
  <c r="J124"/>
  <c r="J100"/>
  <c i="25" r="P126"/>
  <c r="T126"/>
  <c i="2" r="R124"/>
  <c r="R123"/>
  <c r="R122"/>
  <c i="3" r="T126"/>
  <c r="T125"/>
  <c r="T124"/>
  <c i="6" r="T122"/>
  <c r="T121"/>
  <c i="8" r="P126"/>
  <c r="T126"/>
  <c i="11" r="BK122"/>
  <c r="BK121"/>
  <c r="J121"/>
  <c i="12" r="P124"/>
  <c r="P123"/>
  <c r="P122"/>
  <c i="1" r="AU110"/>
  <c i="13" r="P124"/>
  <c r="P123"/>
  <c r="P122"/>
  <c i="1" r="AU111"/>
  <c i="15" r="R122"/>
  <c r="R121"/>
  <c i="16" r="P124"/>
  <c r="P123"/>
  <c r="P122"/>
  <c i="1" r="AU115"/>
  <c i="23" r="BK122"/>
  <c r="J122"/>
  <c r="J99"/>
  <c i="24" r="P124"/>
  <c r="P123"/>
  <c r="P122"/>
  <c i="1" r="AU124"/>
  <c i="25" r="BK133"/>
  <c r="J133"/>
  <c r="J101"/>
  <c i="28" r="BK124"/>
  <c r="BK123"/>
  <c r="J123"/>
  <c r="J99"/>
  <c i="29" r="BK124"/>
  <c r="BK123"/>
  <c r="J123"/>
  <c r="J99"/>
  <c i="30" r="P124"/>
  <c r="P123"/>
  <c r="P122"/>
  <c i="1" r="AU130"/>
  <c i="2" r="J93"/>
  <c i="3" r="BE127"/>
  <c r="BK126"/>
  <c r="J126"/>
  <c r="J100"/>
  <c r="P133"/>
  <c i="7" r="R124"/>
  <c r="R123"/>
  <c r="R122"/>
  <c i="8" r="BK133"/>
  <c r="J133"/>
  <c r="J101"/>
  <c i="34" r="T122"/>
  <c r="T121"/>
  <c i="2" r="BK124"/>
  <c r="J124"/>
  <c r="J100"/>
  <c i="3" r="R133"/>
  <c i="7" r="T124"/>
  <c r="T123"/>
  <c r="T122"/>
  <c i="8" r="R126"/>
  <c i="12" r="T124"/>
  <c r="T123"/>
  <c r="T122"/>
  <c i="16" r="T124"/>
  <c r="T123"/>
  <c r="T122"/>
  <c i="17" r="P124"/>
  <c r="P123"/>
  <c r="P122"/>
  <c i="1" r="AU116"/>
  <c i="22" r="R124"/>
  <c r="R123"/>
  <c r="R122"/>
  <c i="23" r="P122"/>
  <c r="P121"/>
  <c i="1" r="AU122"/>
  <c i="24" r="R124"/>
  <c r="R123"/>
  <c r="R122"/>
  <c i="25" r="T133"/>
  <c i="26" r="T124"/>
  <c r="T123"/>
  <c r="T122"/>
  <c i="27" r="R124"/>
  <c r="R123"/>
  <c r="R122"/>
  <c i="28" r="T124"/>
  <c r="T123"/>
  <c r="T122"/>
  <c i="29" r="R124"/>
  <c r="R123"/>
  <c r="R122"/>
  <c i="30" r="BK124"/>
  <c r="BK123"/>
  <c r="BK122"/>
  <c r="J122"/>
  <c r="J98"/>
  <c i="31" r="BK124"/>
  <c r="BK123"/>
  <c r="BK122"/>
  <c r="J122"/>
  <c r="J98"/>
  <c r="P124"/>
  <c r="P123"/>
  <c r="P122"/>
  <c i="1" r="AU131"/>
  <c i="32" r="BK124"/>
  <c r="BK123"/>
  <c r="BK122"/>
  <c r="J122"/>
  <c r="J98"/>
  <c i="34" r="BK122"/>
  <c r="J122"/>
  <c r="J99"/>
  <c i="3" r="R126"/>
  <c r="R125"/>
  <c r="R124"/>
  <c i="6" r="P122"/>
  <c r="P121"/>
  <c i="1" r="AU101"/>
  <c i="7" r="BK124"/>
  <c r="BK123"/>
  <c r="J123"/>
  <c r="J99"/>
  <c i="8" r="P133"/>
  <c i="11" r="T122"/>
  <c r="T121"/>
  <c i="12" r="R124"/>
  <c r="R123"/>
  <c r="R122"/>
  <c i="13" r="BK124"/>
  <c r="BK123"/>
  <c r="BK122"/>
  <c r="J122"/>
  <c r="J98"/>
  <c i="15" r="T122"/>
  <c r="T121"/>
  <c i="16" r="R124"/>
  <c r="R123"/>
  <c r="R122"/>
  <c i="17" r="T124"/>
  <c r="T123"/>
  <c r="T122"/>
  <c i="22" r="T124"/>
  <c r="T123"/>
  <c r="T122"/>
  <c i="25" r="BK126"/>
  <c r="J126"/>
  <c r="J100"/>
  <c r="R126"/>
  <c i="26" r="P124"/>
  <c r="P123"/>
  <c r="P122"/>
  <c i="1" r="AU126"/>
  <c i="27" r="T124"/>
  <c r="T123"/>
  <c r="T122"/>
  <c i="34" r="R122"/>
  <c r="R121"/>
  <c i="2" r="P124"/>
  <c r="P123"/>
  <c r="P122"/>
  <c i="1" r="AU96"/>
  <c i="3" r="BK133"/>
  <c r="J133"/>
  <c r="J101"/>
  <c i="6" r="R122"/>
  <c r="R121"/>
  <c i="7" r="P124"/>
  <c r="P123"/>
  <c r="P122"/>
  <c i="1" r="AU103"/>
  <c i="8" r="T133"/>
  <c i="11" r="R122"/>
  <c r="R121"/>
  <c i="13" r="T124"/>
  <c r="T123"/>
  <c r="T122"/>
  <c i="15" r="BK122"/>
  <c r="J122"/>
  <c r="J99"/>
  <c i="16" r="BK124"/>
  <c r="J124"/>
  <c r="J100"/>
  <c i="23" r="R122"/>
  <c r="R121"/>
  <c i="24" r="BK124"/>
  <c r="J124"/>
  <c r="J100"/>
  <c i="25" r="P133"/>
  <c i="26" r="BK124"/>
  <c r="J124"/>
  <c r="J100"/>
  <c i="27" r="P124"/>
  <c r="P123"/>
  <c r="P122"/>
  <c i="1" r="AU127"/>
  <c i="28" r="P124"/>
  <c r="P123"/>
  <c r="P122"/>
  <c i="1" r="AU128"/>
  <c i="29" r="P124"/>
  <c r="P123"/>
  <c r="P122"/>
  <c i="1" r="AU129"/>
  <c i="30" r="R124"/>
  <c r="R123"/>
  <c r="R122"/>
  <c i="31" r="R124"/>
  <c r="R123"/>
  <c r="R122"/>
  <c i="32" r="P124"/>
  <c r="P123"/>
  <c r="P122"/>
  <c i="1" r="AU132"/>
  <c i="34" r="P122"/>
  <c r="P121"/>
  <c i="1" r="AU134"/>
  <c i="3" r="P126"/>
  <c r="P125"/>
  <c r="P124"/>
  <c i="1" r="AU97"/>
  <c i="6" r="BK122"/>
  <c r="J122"/>
  <c r="J99"/>
  <c i="8" r="BK126"/>
  <c r="J126"/>
  <c r="J100"/>
  <c r="R133"/>
  <c i="12" r="BK124"/>
  <c r="J124"/>
  <c r="J100"/>
  <c i="13" r="R124"/>
  <c r="R123"/>
  <c r="R122"/>
  <c i="15" r="P122"/>
  <c r="P121"/>
  <c i="1" r="AU113"/>
  <c i="17" r="BK124"/>
  <c r="J124"/>
  <c r="J100"/>
  <c i="22" r="P124"/>
  <c r="P123"/>
  <c r="P122"/>
  <c i="1" r="AU121"/>
  <c i="23" r="T122"/>
  <c r="T121"/>
  <c i="24" r="T124"/>
  <c r="T123"/>
  <c r="T122"/>
  <c i="25" r="R133"/>
  <c i="26" r="R124"/>
  <c r="R123"/>
  <c r="R122"/>
  <c i="27" r="BK124"/>
  <c r="BK123"/>
  <c r="BK122"/>
  <c r="J122"/>
  <c i="28" r="R124"/>
  <c r="R123"/>
  <c r="R122"/>
  <c i="29" r="T124"/>
  <c r="T123"/>
  <c r="T122"/>
  <c i="30" r="T124"/>
  <c r="T123"/>
  <c r="T122"/>
  <c i="31" r="T124"/>
  <c r="T123"/>
  <c r="T122"/>
  <c i="32" r="T124"/>
  <c r="T123"/>
  <c r="T122"/>
  <c i="12" r="E85"/>
  <c r="F94"/>
  <c i="14" r="J93"/>
  <c r="J116"/>
  <c r="BK124"/>
  <c r="J124"/>
  <c r="J100"/>
  <c i="15" r="J93"/>
  <c r="J118"/>
  <c r="BE126"/>
  <c i="16" r="BE127"/>
  <c i="17" r="BE127"/>
  <c i="18" r="E110"/>
  <c r="F119"/>
  <c i="20" r="E85"/>
  <c r="J93"/>
  <c i="21" r="J94"/>
  <c i="23" r="F118"/>
  <c r="BE124"/>
  <c i="24" r="F94"/>
  <c r="J118"/>
  <c i="25" r="BE145"/>
  <c r="BE157"/>
  <c i="26" r="J119"/>
  <c i="27" r="E85"/>
  <c r="F94"/>
  <c i="29" r="F119"/>
  <c i="30" r="J94"/>
  <c r="BE129"/>
  <c i="32" r="F119"/>
  <c i="33" r="F94"/>
  <c r="E110"/>
  <c r="J118"/>
  <c i="2" r="J91"/>
  <c r="E110"/>
  <c r="BE129"/>
  <c r="BE138"/>
  <c i="3" r="E85"/>
  <c r="BE138"/>
  <c i="4" r="J93"/>
  <c r="F96"/>
  <c r="BK128"/>
  <c r="BK127"/>
  <c r="J127"/>
  <c r="J101"/>
  <c i="5" r="J96"/>
  <c r="F123"/>
  <c i="6" r="J93"/>
  <c r="J115"/>
  <c r="BE139"/>
  <c i="7" r="E85"/>
  <c r="J94"/>
  <c r="J118"/>
  <c r="BE125"/>
  <c r="BE136"/>
  <c i="8" r="J93"/>
  <c r="E112"/>
  <c r="J121"/>
  <c i="9" r="J93"/>
  <c r="BE129"/>
  <c i="10" r="J96"/>
  <c i="11" r="E85"/>
  <c r="J93"/>
  <c r="F118"/>
  <c r="BE133"/>
  <c i="12" r="J93"/>
  <c r="BE138"/>
  <c i="13" r="J93"/>
  <c r="BE127"/>
  <c i="14" r="J94"/>
  <c r="F119"/>
  <c i="15" r="J91"/>
  <c r="BE123"/>
  <c r="BE128"/>
  <c r="BE137"/>
  <c r="BE144"/>
  <c i="16" r="E85"/>
  <c r="J119"/>
  <c r="BE125"/>
  <c i="17" r="E85"/>
  <c i="18" r="J93"/>
  <c r="J116"/>
  <c i="19" r="J91"/>
  <c r="J94"/>
  <c i="1" r="BD118"/>
  <c i="19" r="BK124"/>
  <c r="J124"/>
  <c r="J100"/>
  <c i="20" r="J91"/>
  <c r="J119"/>
  <c r="BE125"/>
  <c i="21" r="J91"/>
  <c i="22" r="E85"/>
  <c r="BE127"/>
  <c i="23" r="E85"/>
  <c r="J91"/>
  <c r="BE126"/>
  <c r="BE140"/>
  <c r="BE144"/>
  <c i="24" r="J91"/>
  <c r="E110"/>
  <c r="BE129"/>
  <c i="25" r="F94"/>
  <c r="J118"/>
  <c r="BE127"/>
  <c i="26" r="J91"/>
  <c r="E110"/>
  <c r="F119"/>
  <c r="BE131"/>
  <c i="27" r="J93"/>
  <c i="28" r="E85"/>
  <c i="29" r="J118"/>
  <c r="BE125"/>
  <c i="30" r="J93"/>
  <c r="E110"/>
  <c r="BE127"/>
  <c i="31" r="J93"/>
  <c r="F119"/>
  <c r="BE127"/>
  <c r="BE129"/>
  <c i="32" r="E85"/>
  <c r="J118"/>
  <c i="34" r="BE137"/>
  <c r="BE139"/>
  <c i="3" r="J91"/>
  <c i="33" r="J91"/>
  <c i="2" r="F94"/>
  <c r="J119"/>
  <c r="BE125"/>
  <c r="BE127"/>
  <c r="BE131"/>
  <c i="3" r="J94"/>
  <c r="J120"/>
  <c r="BE131"/>
  <c i="4" r="J122"/>
  <c i="6" r="F118"/>
  <c i="7" r="J116"/>
  <c i="8" r="J118"/>
  <c i="9" r="E85"/>
  <c r="J95"/>
  <c r="J123"/>
  <c i="10" r="J93"/>
  <c r="F96"/>
  <c r="BE129"/>
  <c i="11" r="BE126"/>
  <c r="BE136"/>
  <c i="34" r="BE140"/>
  <c r="BE142"/>
  <c i="1" r="BA96"/>
  <c i="3" r="BE134"/>
  <c r="BE144"/>
  <c i="4" r="BE129"/>
  <c i="5" r="E85"/>
  <c r="J95"/>
  <c r="J120"/>
  <c r="BE129"/>
  <c r="BK128"/>
  <c r="J128"/>
  <c r="J102"/>
  <c i="6" r="E109"/>
  <c r="BE128"/>
  <c r="BE129"/>
  <c i="8" r="BK156"/>
  <c r="J156"/>
  <c r="J102"/>
  <c i="9" r="F96"/>
  <c i="10" r="J95"/>
  <c i="11" r="J118"/>
  <c r="BE125"/>
  <c r="BE138"/>
  <c r="BE140"/>
  <c i="12" r="J94"/>
  <c r="BE131"/>
  <c i="13" r="E85"/>
  <c r="J116"/>
  <c i="14" r="E110"/>
  <c r="BE125"/>
  <c i="15" r="E109"/>
  <c r="F118"/>
  <c r="BE133"/>
  <c r="BE135"/>
  <c r="BE139"/>
  <c r="BE140"/>
  <c i="16" r="J118"/>
  <c r="BE131"/>
  <c i="17" r="J91"/>
  <c r="J118"/>
  <c i="19" r="J93"/>
  <c i="21" r="J93"/>
  <c r="F119"/>
  <c i="22" r="J93"/>
  <c r="J116"/>
  <c r="BE131"/>
  <c i="23" r="J94"/>
  <c r="J117"/>
  <c r="BE131"/>
  <c i="24" r="J119"/>
  <c r="BE125"/>
  <c r="BE136"/>
  <c i="25" r="E85"/>
  <c r="J120"/>
  <c r="BE152"/>
  <c i="26" r="J118"/>
  <c r="BE125"/>
  <c i="27" r="J94"/>
  <c r="J116"/>
  <c i="28" r="J94"/>
  <c r="BE125"/>
  <c i="29" r="J91"/>
  <c r="J94"/>
  <c r="BE127"/>
  <c i="30" r="J116"/>
  <c r="F119"/>
  <c r="BE125"/>
  <c i="31" r="J91"/>
  <c r="J94"/>
  <c i="32" r="J91"/>
  <c i="34" r="E85"/>
  <c r="J91"/>
  <c r="J93"/>
  <c r="F94"/>
  <c r="J94"/>
  <c r="BE123"/>
  <c r="BE124"/>
  <c r="BE126"/>
  <c r="BE128"/>
  <c r="BE129"/>
  <c r="BE131"/>
  <c r="BE135"/>
  <c i="3" r="BE147"/>
  <c i="4" r="J96"/>
  <c i="6" r="BE131"/>
  <c r="BE135"/>
  <c r="BE137"/>
  <c i="7" r="F119"/>
  <c r="BE127"/>
  <c i="8" r="F94"/>
  <c r="BE131"/>
  <c r="BE145"/>
  <c i="9" r="BK128"/>
  <c r="J128"/>
  <c r="J102"/>
  <c i="10" r="E112"/>
  <c i="11" r="J115"/>
  <c r="BE123"/>
  <c r="BE131"/>
  <c i="12" r="J116"/>
  <c r="BE125"/>
  <c r="BE127"/>
  <c i="13" r="J94"/>
  <c i="15" r="BE142"/>
  <c i="16" r="J91"/>
  <c r="F119"/>
  <c i="17" r="F94"/>
  <c r="BE131"/>
  <c i="18" r="J94"/>
  <c r="BE125"/>
  <c i="21" r="E85"/>
  <c i="22" r="J94"/>
  <c i="23" r="BE129"/>
  <c r="BE135"/>
  <c i="24" r="BE127"/>
  <c i="25" r="J121"/>
  <c r="BE134"/>
  <c i="26" r="BE127"/>
  <c r="BE132"/>
  <c i="27" r="BE131"/>
  <c r="BE138"/>
  <c i="28" r="J91"/>
  <c r="BE127"/>
  <c r="BE129"/>
  <c i="34" r="BE133"/>
  <c i="2" r="BE140"/>
  <c i="3" r="F121"/>
  <c r="BK146"/>
  <c r="J146"/>
  <c r="J102"/>
  <c i="4" r="E85"/>
  <c i="6" r="BE123"/>
  <c r="BE126"/>
  <c r="BE133"/>
  <c i="7" r="BE129"/>
  <c i="8" r="BE127"/>
  <c r="BE141"/>
  <c r="BE152"/>
  <c r="BE157"/>
  <c i="11" r="BE128"/>
  <c i="12" r="BE129"/>
  <c i="13" r="BE125"/>
  <c i="15" r="BE129"/>
  <c i="16" r="BE129"/>
  <c i="17" r="J94"/>
  <c i="18" r="BK124"/>
  <c r="BK123"/>
  <c r="J123"/>
  <c r="J99"/>
  <c i="19" r="E85"/>
  <c r="F94"/>
  <c i="20" r="F119"/>
  <c i="21" r="BK124"/>
  <c r="BK123"/>
  <c r="BK122"/>
  <c r="J122"/>
  <c r="J98"/>
  <c i="22" r="F94"/>
  <c r="BE129"/>
  <c i="23" r="BE123"/>
  <c r="BE133"/>
  <c r="BE139"/>
  <c i="25" r="BK156"/>
  <c r="J156"/>
  <c r="J102"/>
  <c i="27" r="BE127"/>
  <c r="BE129"/>
  <c i="28" r="J93"/>
  <c i="29" r="E85"/>
  <c i="31" r="E85"/>
  <c i="32" r="J119"/>
  <c r="BE125"/>
  <c i="33" r="J119"/>
  <c i="3" r="BE142"/>
  <c i="6" r="J94"/>
  <c r="BE124"/>
  <c r="BE140"/>
  <c r="BE142"/>
  <c i="8" r="BE134"/>
  <c i="10" r="BK128"/>
  <c r="BK127"/>
  <c r="BK126"/>
  <c r="J126"/>
  <c r="J100"/>
  <c i="11" r="BE130"/>
  <c r="BE135"/>
  <c r="BE142"/>
  <c i="13" r="F94"/>
  <c i="15" r="BE124"/>
  <c r="BE131"/>
  <c i="17" r="BE125"/>
  <c r="BE129"/>
  <c i="19" r="BE125"/>
  <c i="20" r="BK124"/>
  <c r="J124"/>
  <c r="J100"/>
  <c i="21" r="BE125"/>
  <c i="22" r="BE125"/>
  <c r="BE133"/>
  <c i="23" r="BE128"/>
  <c r="BE137"/>
  <c r="BE142"/>
  <c i="25" r="BE131"/>
  <c r="BE141"/>
  <c i="26" r="BE129"/>
  <c r="BE130"/>
  <c i="27" r="BE125"/>
  <c i="28" r="F94"/>
  <c i="30" r="BE131"/>
  <c i="31" r="BE125"/>
  <c i="32" r="BE127"/>
  <c i="33" r="BE125"/>
  <c r="BK124"/>
  <c r="BK123"/>
  <c r="J123"/>
  <c r="J99"/>
  <c i="11" r="F36"/>
  <c i="1" r="BA108"/>
  <c i="24" r="F36"/>
  <c i="1" r="BA124"/>
  <c i="29" r="F38"/>
  <c i="1" r="BC129"/>
  <c i="25" r="F39"/>
  <c i="1" r="BD125"/>
  <c i="34" r="F36"/>
  <c i="1" r="BA134"/>
  <c i="3" r="F38"/>
  <c i="1" r="BC97"/>
  <c i="7" r="F37"/>
  <c i="1" r="BB103"/>
  <c i="16" r="F37"/>
  <c i="1" r="BB115"/>
  <c i="32" r="J36"/>
  <c i="1" r="AW132"/>
  <c i="11" r="J32"/>
  <c i="1" r="AG108"/>
  <c i="32" r="F36"/>
  <c i="1" r="BA132"/>
  <c i="2" r="F38"/>
  <c i="1" r="BC96"/>
  <c i="7" r="F36"/>
  <c i="1" r="BA103"/>
  <c i="16" r="J36"/>
  <c i="1" r="AW115"/>
  <c i="28" r="F36"/>
  <c i="1" r="BA128"/>
  <c r="BC105"/>
  <c r="AY105"/>
  <c i="8" r="F36"/>
  <c i="1" r="BA104"/>
  <c i="11" r="F37"/>
  <c i="1" r="BB108"/>
  <c i="16" r="F38"/>
  <c i="1" r="BC115"/>
  <c i="22" r="J36"/>
  <c i="1" r="AW121"/>
  <c i="15" r="J36"/>
  <c i="1" r="AW113"/>
  <c i="22" r="F37"/>
  <c i="1" r="BB121"/>
  <c i="3" r="F39"/>
  <c i="1" r="BD97"/>
  <c r="BC98"/>
  <c r="AY98"/>
  <c i="3" r="F37"/>
  <c i="1" r="BB97"/>
  <c i="13" r="F38"/>
  <c i="1" r="BC111"/>
  <c i="16" r="F39"/>
  <c i="1" r="BD115"/>
  <c i="23" r="F36"/>
  <c i="1" r="BA122"/>
  <c i="25" r="F36"/>
  <c i="1" r="BA125"/>
  <c i="28" r="F38"/>
  <c i="1" r="BC128"/>
  <c r="BD98"/>
  <c i="6" r="J36"/>
  <c i="1" r="AW101"/>
  <c i="11" r="F38"/>
  <c i="1" r="BC108"/>
  <c i="15" r="F38"/>
  <c i="1" r="BC113"/>
  <c i="24" r="F39"/>
  <c i="1" r="BD124"/>
  <c i="2" r="J36"/>
  <c i="1" r="AW96"/>
  <c i="11" r="J36"/>
  <c i="1" r="AW108"/>
  <c i="13" r="F37"/>
  <c i="1" r="BB111"/>
  <c i="27" r="F37"/>
  <c i="1" r="BB127"/>
  <c i="30" r="F37"/>
  <c i="1" r="BB130"/>
  <c i="31" r="F38"/>
  <c i="1" r="BC131"/>
  <c i="3" r="F36"/>
  <c i="1" r="BA97"/>
  <c i="13" r="F36"/>
  <c i="1" r="BA111"/>
  <c i="24" r="J36"/>
  <c i="1" r="AW124"/>
  <c i="25" r="F37"/>
  <c i="1" r="BB125"/>
  <c i="27" r="J32"/>
  <c i="1" r="AG127"/>
  <c i="29" r="F39"/>
  <c i="1" r="BD129"/>
  <c i="30" r="J36"/>
  <c i="1" r="AW130"/>
  <c i="31" r="F39"/>
  <c i="1" r="BD131"/>
  <c i="18" r="F36"/>
  <c i="1" r="BA117"/>
  <c i="14" r="F36"/>
  <c i="1" r="BA112"/>
  <c i="19" r="F36"/>
  <c i="1" r="BA118"/>
  <c i="20" r="F35"/>
  <c i="1" r="AZ119"/>
  <c r="AS95"/>
  <c i="10" r="F37"/>
  <c i="1" r="AZ107"/>
  <c i="9" r="F38"/>
  <c i="1" r="BA106"/>
  <c i="19" r="F35"/>
  <c i="1" r="AZ118"/>
  <c i="17" r="J36"/>
  <c i="1" r="AW116"/>
  <c i="29" r="J36"/>
  <c i="1" r="AW129"/>
  <c i="32" r="F37"/>
  <c i="1" r="BB132"/>
  <c i="34" r="J36"/>
  <c i="1" r="AW134"/>
  <c i="8" r="F39"/>
  <c i="1" r="BD104"/>
  <c i="16" r="F36"/>
  <c i="1" r="BA115"/>
  <c i="17" r="F39"/>
  <c i="1" r="BD116"/>
  <c i="28" r="F37"/>
  <c i="1" r="BB128"/>
  <c i="30" r="F36"/>
  <c i="1" r="BA130"/>
  <c i="34" r="F38"/>
  <c i="1" r="BC134"/>
  <c i="6" r="F37"/>
  <c i="1" r="BB101"/>
  <c i="11" r="F39"/>
  <c i="1" r="BD108"/>
  <c i="22" r="F38"/>
  <c i="1" r="BC121"/>
  <c i="23" r="F38"/>
  <c i="1" r="BC122"/>
  <c i="27" r="F39"/>
  <c i="1" r="BD127"/>
  <c i="30" r="F38"/>
  <c i="1" r="BC130"/>
  <c i="7" r="F39"/>
  <c i="1" r="BD103"/>
  <c i="12" r="F38"/>
  <c i="1" r="BC110"/>
  <c i="22" r="F36"/>
  <c i="1" r="BA121"/>
  <c i="25" r="F38"/>
  <c i="1" r="BC125"/>
  <c i="7" r="J36"/>
  <c i="1" r="AW103"/>
  <c i="24" r="F37"/>
  <c i="1" r="BB124"/>
  <c i="27" r="F38"/>
  <c i="1" r="BC127"/>
  <c i="30" r="F39"/>
  <c i="1" r="BD130"/>
  <c i="34" r="F37"/>
  <c i="1" r="BB134"/>
  <c r="AU98"/>
  <c i="12" r="F37"/>
  <c i="1" r="BB110"/>
  <c i="15" r="F36"/>
  <c i="1" r="BA113"/>
  <c i="32" r="F39"/>
  <c i="1" r="BD132"/>
  <c i="13" r="J36"/>
  <c i="1" r="AW111"/>
  <c i="26" r="F37"/>
  <c i="1" r="BB126"/>
  <c i="6" r="F38"/>
  <c i="1" r="BC101"/>
  <c i="23" r="J36"/>
  <c i="1" r="AW122"/>
  <c i="26" r="F36"/>
  <c i="1" r="BA126"/>
  <c i="28" r="F39"/>
  <c i="1" r="BD128"/>
  <c r="BD105"/>
  <c i="6" r="F36"/>
  <c i="1" r="BA101"/>
  <c i="17" r="F38"/>
  <c i="1" r="BC116"/>
  <c i="26" r="F38"/>
  <c i="1" r="BC126"/>
  <c i="27" r="F36"/>
  <c i="1" r="BA127"/>
  <c i="28" r="J36"/>
  <c i="1" r="AW128"/>
  <c i="32" r="F38"/>
  <c i="1" r="BC132"/>
  <c i="9" r="F37"/>
  <c i="1" r="AZ106"/>
  <c i="21" r="J36"/>
  <c i="1" r="AW120"/>
  <c i="33" r="F36"/>
  <c i="1" r="BA133"/>
  <c i="5" r="F37"/>
  <c i="1" r="AZ100"/>
  <c i="10" r="F38"/>
  <c i="1" r="BA107"/>
  <c i="18" r="F35"/>
  <c i="1" r="AZ117"/>
  <c i="33" r="J35"/>
  <c i="1" r="AV133"/>
  <c r="AT133"/>
  <c i="24" r="F38"/>
  <c i="1" r="BC124"/>
  <c i="20" r="J36"/>
  <c i="1" r="AW119"/>
  <c i="5" r="F38"/>
  <c i="1" r="BA100"/>
  <c i="21" r="F35"/>
  <c i="1" r="AZ120"/>
  <c i="27" r="J36"/>
  <c i="1" r="AW127"/>
  <c i="3" r="J36"/>
  <c i="1" r="AW97"/>
  <c i="12" r="F36"/>
  <c i="1" r="BA110"/>
  <c i="15" r="F39"/>
  <c i="1" r="BD113"/>
  <c i="12" r="F39"/>
  <c i="1" r="BD110"/>
  <c i="22" r="F39"/>
  <c i="1" r="BD121"/>
  <c i="29" r="F36"/>
  <c i="1" r="BA129"/>
  <c i="7" r="F38"/>
  <c i="1" r="BC103"/>
  <c i="31" r="F36"/>
  <c i="1" r="BA131"/>
  <c i="34" r="F39"/>
  <c i="1" r="BD134"/>
  <c i="4" r="J37"/>
  <c i="1" r="AV99"/>
  <c r="AT99"/>
  <c i="14" r="F35"/>
  <c i="1" r="AZ112"/>
  <c i="4" r="F38"/>
  <c i="1" r="BA99"/>
  <c r="AS102"/>
  <c r="BB98"/>
  <c r="AX98"/>
  <c r="AU105"/>
  <c r="BB105"/>
  <c r="AX105"/>
  <c i="2" r="F37"/>
  <c i="1" r="BB96"/>
  <c r="BB95"/>
  <c r="AX95"/>
  <c i="6" r="F39"/>
  <c i="1" r="BD101"/>
  <c i="13" r="F39"/>
  <c i="1" r="BD111"/>
  <c i="23" r="F37"/>
  <c i="1" r="BB122"/>
  <c i="26" r="J36"/>
  <c i="1" r="AW126"/>
  <c i="29" r="F37"/>
  <c i="1" r="BB129"/>
  <c i="31" r="J36"/>
  <c i="1" r="AW131"/>
  <c i="2" r="F39"/>
  <c i="1" r="BD96"/>
  <c r="BD95"/>
  <c i="8" r="F38"/>
  <c i="1" r="BC104"/>
  <c i="17" r="F37"/>
  <c i="1" r="BB116"/>
  <c i="26" r="F39"/>
  <c i="1" r="BD126"/>
  <c i="31" r="F37"/>
  <c i="1" r="BB131"/>
  <c i="8" r="F37"/>
  <c i="1" r="BB104"/>
  <c i="8" r="J36"/>
  <c i="1" r="AW104"/>
  <c i="17" r="F36"/>
  <c i="1" r="BA116"/>
  <c i="25" r="J36"/>
  <c i="1" r="AW125"/>
  <c i="12" r="J36"/>
  <c i="1" r="AW110"/>
  <c i="15" r="F37"/>
  <c i="1" r="BB113"/>
  <c i="23" r="F39"/>
  <c i="1" r="BD122"/>
  <c i="8" l="1" r="P125"/>
  <c r="P124"/>
  <c i="1" r="AU104"/>
  <c i="25" r="T125"/>
  <c r="T124"/>
  <c r="P125"/>
  <c r="P124"/>
  <c i="1" r="AU125"/>
  <c i="8" r="R125"/>
  <c r="R124"/>
  <c r="T125"/>
  <c r="T124"/>
  <c i="25" r="R125"/>
  <c r="R124"/>
  <c i="15" r="BK121"/>
  <c r="J121"/>
  <c i="19" r="BK123"/>
  <c r="J123"/>
  <c r="J99"/>
  <c i="23" r="BK121"/>
  <c r="J121"/>
  <c i="26" r="BK123"/>
  <c r="BK122"/>
  <c r="J122"/>
  <c r="J98"/>
  <c i="27" r="J98"/>
  <c r="J123"/>
  <c r="J99"/>
  <c r="J124"/>
  <c r="J100"/>
  <c i="29" r="BK122"/>
  <c r="J122"/>
  <c i="33" r="J124"/>
  <c r="J100"/>
  <c i="34" r="BK121"/>
  <c r="J121"/>
  <c r="J98"/>
  <c i="3" r="BK125"/>
  <c r="J125"/>
  <c r="J99"/>
  <c i="4" r="J128"/>
  <c r="J102"/>
  <c i="5" r="BK127"/>
  <c r="BK126"/>
  <c r="J126"/>
  <c i="7" r="BK122"/>
  <c r="J122"/>
  <c r="J124"/>
  <c r="J100"/>
  <c i="8" r="BK125"/>
  <c r="J125"/>
  <c r="J99"/>
  <c i="9" r="BK127"/>
  <c r="J127"/>
  <c r="J101"/>
  <c i="10" r="J127"/>
  <c r="J101"/>
  <c i="18" r="BK122"/>
  <c r="J122"/>
  <c r="J124"/>
  <c r="J100"/>
  <c i="21" r="J124"/>
  <c r="J100"/>
  <c i="28" r="J124"/>
  <c r="J100"/>
  <c i="29" r="J124"/>
  <c r="J100"/>
  <c i="2" r="BK123"/>
  <c r="J123"/>
  <c r="J99"/>
  <c i="6" r="BK121"/>
  <c r="J121"/>
  <c r="J98"/>
  <c i="10" r="J128"/>
  <c r="J102"/>
  <c i="11" r="J98"/>
  <c r="J122"/>
  <c r="J99"/>
  <c i="13" r="J123"/>
  <c r="J99"/>
  <c r="J124"/>
  <c r="J100"/>
  <c i="25" r="BK125"/>
  <c r="J125"/>
  <c r="J99"/>
  <c i="30" r="J123"/>
  <c r="J99"/>
  <c r="J124"/>
  <c r="J100"/>
  <c i="32" r="J123"/>
  <c r="J99"/>
  <c r="J124"/>
  <c r="J100"/>
  <c i="20" r="BK123"/>
  <c r="BK122"/>
  <c r="J122"/>
  <c i="21" r="J123"/>
  <c r="J99"/>
  <c i="24" r="BK123"/>
  <c r="BK122"/>
  <c r="J122"/>
  <c i="4" r="BK126"/>
  <c r="J126"/>
  <c r="J100"/>
  <c i="12" r="BK123"/>
  <c r="J123"/>
  <c r="J99"/>
  <c i="16" r="BK123"/>
  <c r="BK122"/>
  <c r="J122"/>
  <c r="J98"/>
  <c i="17" r="BK123"/>
  <c r="BK122"/>
  <c r="J122"/>
  <c r="J98"/>
  <c i="22" r="BK123"/>
  <c r="BK122"/>
  <c r="J122"/>
  <c r="J98"/>
  <c i="28" r="BK122"/>
  <c r="J122"/>
  <c i="31" r="J123"/>
  <c r="J99"/>
  <c r="J124"/>
  <c r="J100"/>
  <c i="14" r="BK123"/>
  <c r="BK122"/>
  <c r="J122"/>
  <c i="33" r="BK122"/>
  <c r="J122"/>
  <c i="1" r="BB102"/>
  <c r="AX102"/>
  <c r="BC95"/>
  <c r="AS94"/>
  <c r="BD102"/>
  <c r="BC102"/>
  <c r="AY102"/>
  <c r="AU95"/>
  <c r="AU123"/>
  <c i="5" r="J34"/>
  <c i="1" r="AG100"/>
  <c i="32" r="J32"/>
  <c i="1" r="AG132"/>
  <c i="18" r="J35"/>
  <c i="1" r="AV117"/>
  <c r="AT117"/>
  <c r="BB109"/>
  <c r="AX109"/>
  <c i="25" r="F35"/>
  <c i="1" r="AZ125"/>
  <c i="11" r="J35"/>
  <c i="1" r="AV108"/>
  <c r="AT108"/>
  <c i="7" r="F35"/>
  <c i="1" r="AZ103"/>
  <c i="32" r="J35"/>
  <c i="1" r="AV132"/>
  <c r="AT132"/>
  <c i="8" r="F35"/>
  <c i="1" r="AZ104"/>
  <c r="BB114"/>
  <c r="AX114"/>
  <c i="23" r="F35"/>
  <c i="1" r="AZ122"/>
  <c r="AU102"/>
  <c i="33" r="F35"/>
  <c i="1" r="AZ133"/>
  <c i="4" r="F37"/>
  <c i="1" r="AZ99"/>
  <c r="AZ98"/>
  <c r="AV98"/>
  <c i="33" r="J32"/>
  <c i="1" r="AG133"/>
  <c r="AN133"/>
  <c r="BA123"/>
  <c r="AW123"/>
  <c i="28" r="F35"/>
  <c i="1" r="AZ128"/>
  <c r="BC109"/>
  <c r="AY109"/>
  <c i="3" r="F35"/>
  <c i="1" r="AZ97"/>
  <c i="22" r="F35"/>
  <c i="1" r="AZ121"/>
  <c r="BA105"/>
  <c r="AW105"/>
  <c i="17" r="J35"/>
  <c i="1" r="AV116"/>
  <c r="AT116"/>
  <c i="6" r="F35"/>
  <c i="1" r="AZ101"/>
  <c i="28" r="J35"/>
  <c i="1" r="AV128"/>
  <c r="AT128"/>
  <c i="23" r="J35"/>
  <c i="1" r="AV122"/>
  <c r="AT122"/>
  <c i="21" r="J35"/>
  <c i="1" r="AV120"/>
  <c r="AT120"/>
  <c i="5" r="J37"/>
  <c i="1" r="AV100"/>
  <c r="AT100"/>
  <c i="10" r="J37"/>
  <c i="1" r="AV107"/>
  <c r="AT107"/>
  <c i="20" r="J35"/>
  <c i="1" r="AV119"/>
  <c r="AT119"/>
  <c i="14" r="J35"/>
  <c i="1" r="AV112"/>
  <c r="AT112"/>
  <c i="19" r="J35"/>
  <c i="1" r="AV118"/>
  <c r="AT118"/>
  <c i="31" r="J32"/>
  <c i="1" r="AG131"/>
  <c r="BC114"/>
  <c r="AY114"/>
  <c i="25" r="J35"/>
  <c i="1" r="AV125"/>
  <c r="AT125"/>
  <c i="2" r="F35"/>
  <c i="1" r="AZ96"/>
  <c r="AZ95"/>
  <c i="27" r="F35"/>
  <c i="1" r="AZ127"/>
  <c i="12" r="F35"/>
  <c i="1" r="AZ110"/>
  <c i="15" r="J35"/>
  <c i="1" r="AV113"/>
  <c r="AT113"/>
  <c i="15" r="J32"/>
  <c i="1" r="AG113"/>
  <c r="AN113"/>
  <c i="29" r="J32"/>
  <c i="1" r="AG129"/>
  <c i="9" r="J37"/>
  <c i="1" r="AV106"/>
  <c r="AT106"/>
  <c i="10" r="J34"/>
  <c i="1" r="AG107"/>
  <c r="AN107"/>
  <c i="24" r="J32"/>
  <c i="1" r="AG124"/>
  <c r="AU109"/>
  <c i="6" r="J35"/>
  <c i="1" r="AV101"/>
  <c r="AT101"/>
  <c r="BB123"/>
  <c r="AX123"/>
  <c r="BA109"/>
  <c r="AW109"/>
  <c i="13" r="F35"/>
  <c i="1" r="AZ111"/>
  <c i="30" r="F35"/>
  <c i="1" r="AZ130"/>
  <c i="7" r="J35"/>
  <c i="1" r="AV103"/>
  <c r="AT103"/>
  <c r="BD109"/>
  <c i="13" r="J35"/>
  <c i="1" r="AV111"/>
  <c r="AT111"/>
  <c i="30" r="J35"/>
  <c i="1" r="AV130"/>
  <c r="AT130"/>
  <c i="26" r="F35"/>
  <c i="1" r="AZ126"/>
  <c i="23" r="J32"/>
  <c i="1" r="AG122"/>
  <c r="AN122"/>
  <c i="7" r="J32"/>
  <c i="1" r="AG103"/>
  <c i="18" r="J32"/>
  <c i="1" r="AG117"/>
  <c r="AN117"/>
  <c i="13" r="J32"/>
  <c i="1" r="AG111"/>
  <c r="AN111"/>
  <c i="24" r="F35"/>
  <c i="1" r="AZ124"/>
  <c i="8" r="J35"/>
  <c i="1" r="AV104"/>
  <c r="AT104"/>
  <c i="2" r="J35"/>
  <c i="1" r="AV96"/>
  <c r="AT96"/>
  <c i="29" r="F35"/>
  <c i="1" r="AZ129"/>
  <c i="3" r="J35"/>
  <c i="1" r="AV97"/>
  <c r="AT97"/>
  <c r="BC123"/>
  <c r="AY123"/>
  <c i="31" r="J35"/>
  <c i="1" r="AV131"/>
  <c r="AT131"/>
  <c i="29" r="J35"/>
  <c i="1" r="AV129"/>
  <c r="AT129"/>
  <c i="21" r="J32"/>
  <c i="1" r="AG120"/>
  <c r="AN120"/>
  <c i="30" r="J32"/>
  <c i="1" r="AG130"/>
  <c r="AN130"/>
  <c i="20" r="J32"/>
  <c i="1" r="AG119"/>
  <c r="AN119"/>
  <c i="28" r="J32"/>
  <c i="1" r="AG128"/>
  <c r="AN128"/>
  <c i="16" r="J35"/>
  <c i="1" r="AV115"/>
  <c r="AT115"/>
  <c i="24" r="J35"/>
  <c i="1" r="AV124"/>
  <c r="AT124"/>
  <c i="34" r="J35"/>
  <c i="1" r="AV134"/>
  <c r="AT134"/>
  <c r="BD114"/>
  <c i="16" r="F35"/>
  <c i="1" r="AZ115"/>
  <c i="31" r="F35"/>
  <c i="1" r="AZ131"/>
  <c r="BA114"/>
  <c r="AW114"/>
  <c i="27" r="J35"/>
  <c i="1" r="AV127"/>
  <c r="AT127"/>
  <c i="15" r="F35"/>
  <c i="1" r="AZ113"/>
  <c i="14" r="J32"/>
  <c i="1" r="AG112"/>
  <c r="AN112"/>
  <c i="11" r="F35"/>
  <c i="1" r="AZ108"/>
  <c r="AU114"/>
  <c r="AZ105"/>
  <c r="AV105"/>
  <c r="BD123"/>
  <c i="26" r="J35"/>
  <c i="1" r="AV126"/>
  <c r="AT126"/>
  <c i="34" r="F35"/>
  <c i="1" r="AZ134"/>
  <c i="22" r="J35"/>
  <c i="1" r="AV121"/>
  <c r="AT121"/>
  <c i="12" r="J35"/>
  <c i="1" r="AV110"/>
  <c r="AT110"/>
  <c r="BA98"/>
  <c r="AW98"/>
  <c i="17" r="F35"/>
  <c i="1" r="AZ116"/>
  <c i="32" r="F35"/>
  <c i="1" r="AZ132"/>
  <c i="31" l="1" r="J41"/>
  <c i="5" r="J43"/>
  <c i="10" r="J43"/>
  <c i="15" r="J41"/>
  <c i="30" r="J41"/>
  <c i="7" r="J41"/>
  <c i="14" r="J41"/>
  <c i="21" r="J41"/>
  <c i="29" r="J41"/>
  <c i="23" r="J41"/>
  <c i="20" r="J41"/>
  <c i="24" r="J41"/>
  <c i="28" r="J41"/>
  <c i="13" r="J41"/>
  <c i="18" r="J41"/>
  <c i="32" r="J41"/>
  <c i="1" r="AN103"/>
  <c i="15" r="J98"/>
  <c i="19" r="BK122"/>
  <c r="J122"/>
  <c r="J98"/>
  <c i="20" r="J98"/>
  <c i="23" r="J98"/>
  <c i="24" r="J98"/>
  <c i="29" r="J98"/>
  <c i="33" r="J41"/>
  <c r="J98"/>
  <c i="5" r="J100"/>
  <c i="14" r="J123"/>
  <c r="J99"/>
  <c i="17" r="J123"/>
  <c r="J99"/>
  <c i="20" r="J123"/>
  <c r="J99"/>
  <c i="22" r="J123"/>
  <c r="J99"/>
  <c i="25" r="BK124"/>
  <c r="J124"/>
  <c r="J98"/>
  <c i="26" r="J123"/>
  <c r="J99"/>
  <c i="2" r="BK122"/>
  <c r="J122"/>
  <c r="J98"/>
  <c i="9" r="BK126"/>
  <c r="J126"/>
  <c i="7" r="J98"/>
  <c i="12" r="BK122"/>
  <c r="J122"/>
  <c r="J98"/>
  <c i="16" r="J123"/>
  <c r="J99"/>
  <c i="8" r="BK124"/>
  <c r="J124"/>
  <c r="J98"/>
  <c i="18" r="J98"/>
  <c i="24" r="J123"/>
  <c r="J99"/>
  <c i="28" r="J98"/>
  <c i="3" r="BK124"/>
  <c r="J124"/>
  <c i="5" r="J127"/>
  <c r="J101"/>
  <c i="14" r="J98"/>
  <c i="27" r="J41"/>
  <c i="11" r="J41"/>
  <c i="1" r="AN108"/>
  <c r="BC94"/>
  <c r="AY94"/>
  <c r="BA102"/>
  <c r="AW102"/>
  <c r="AN127"/>
  <c r="BD94"/>
  <c r="W33"/>
  <c r="AU94"/>
  <c r="AN100"/>
  <c r="AN132"/>
  <c r="AZ102"/>
  <c r="AV102"/>
  <c r="AN131"/>
  <c r="AN129"/>
  <c r="AN124"/>
  <c r="AZ123"/>
  <c r="AV123"/>
  <c r="AT123"/>
  <c i="4" r="J34"/>
  <c i="1" r="AG99"/>
  <c r="AN99"/>
  <c i="16" r="J32"/>
  <c i="1" r="AG115"/>
  <c r="AN115"/>
  <c r="AZ114"/>
  <c r="AV114"/>
  <c r="AT114"/>
  <c r="AT98"/>
  <c r="AT105"/>
  <c r="BB94"/>
  <c r="W31"/>
  <c i="34" r="J32"/>
  <c i="1" r="AG134"/>
  <c r="AN134"/>
  <c r="AZ109"/>
  <c r="AV109"/>
  <c r="AT109"/>
  <c r="AY95"/>
  <c i="17" r="J32"/>
  <c i="1" r="AG116"/>
  <c r="AN116"/>
  <c i="3" r="J32"/>
  <c i="1" r="AG97"/>
  <c r="AN97"/>
  <c r="AV95"/>
  <c i="26" r="J32"/>
  <c i="1" r="AG126"/>
  <c r="AN126"/>
  <c r="BA95"/>
  <c r="AW95"/>
  <c i="22" r="J32"/>
  <c i="1" r="AG121"/>
  <c r="AN121"/>
  <c i="9" r="J34"/>
  <c i="1" r="AG106"/>
  <c r="AN106"/>
  <c i="6" r="J32"/>
  <c i="1" r="AG101"/>
  <c r="AN101"/>
  <c i="16" l="1" r="J41"/>
  <c i="3" r="J41"/>
  <c i="4" r="J43"/>
  <c i="3" r="J98"/>
  <c i="34" r="J41"/>
  <c i="6" r="J41"/>
  <c i="9" r="J100"/>
  <c i="22" r="J41"/>
  <c i="17" r="J41"/>
  <c i="9" r="J43"/>
  <c i="26" r="J41"/>
  <c i="1" r="AZ94"/>
  <c r="AV94"/>
  <c r="AK29"/>
  <c i="8" r="J32"/>
  <c i="1" r="AG104"/>
  <c r="AN104"/>
  <c i="2" r="J32"/>
  <c i="1" r="AG96"/>
  <c r="AN96"/>
  <c r="AX94"/>
  <c r="W32"/>
  <c i="12" r="J32"/>
  <c i="1" r="AG110"/>
  <c r="AN110"/>
  <c i="25" r="J32"/>
  <c i="1" r="AG125"/>
  <c r="AN125"/>
  <c r="AT102"/>
  <c i="19" r="J32"/>
  <c i="1" r="AG118"/>
  <c r="AN118"/>
  <c r="AG98"/>
  <c r="AN98"/>
  <c r="AG105"/>
  <c r="AN105"/>
  <c r="BA94"/>
  <c r="W30"/>
  <c r="AT95"/>
  <c i="12" l="1" r="J41"/>
  <c i="19" r="J41"/>
  <c i="2" r="J41"/>
  <c i="8" r="J41"/>
  <c i="25" r="J41"/>
  <c i="1" r="AG102"/>
  <c r="AN102"/>
  <c r="AG114"/>
  <c r="AN114"/>
  <c r="AG109"/>
  <c r="AN109"/>
  <c r="AG123"/>
  <c r="AN123"/>
  <c r="W29"/>
  <c r="AG95"/>
  <c r="AG94"/>
  <c r="AK26"/>
  <c r="AW94"/>
  <c r="AK30"/>
  <c l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<sst xmlns="http://schemas.openxmlformats.org/spreadsheetml/2006/main">
  <si>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</si>
  <si>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</si>
  <si>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</si>
  <si>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</si>
  <si>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{eeed5945-3f2f-4112-88aa-fd8ba8cfb975}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</si>
  <si>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</si>
  <si>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</si>
  <si>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</si>
  <si>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</si>
  <si>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</si>
  <si>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</si>
  <si>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</si>
  <si>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</si>
  <si>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2031/20</t>
  </si>
  <si>
    <t>Stavba:</t>
  </si>
  <si>
    <t>ÚPRAVA ZÁCHYTNÉ NÁDRŽE NAD VD KORYČANY</t>
  </si>
  <si>
    <t>KSO:</t>
  </si>
  <si>
    <t>CC-CZ:</t>
  </si>
  <si>
    <t>Místo:</t>
  </si>
  <si>
    <t xml:space="preserve"> </t>
  </si>
  <si>
    <t>Datum:</t>
  </si>
  <si>
    <t>8. 7. 2020</t>
  </si>
  <si>
    <t>Zadavatel:</t>
  </si>
  <si>
    <t>IČ:</t>
  </si>
  <si>
    <t>Povodí Moravy, s.p.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</si>
  <si>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</si>
  <si>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</si>
  <si>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</si>
  <si>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</si>
  <si>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</si>
  <si>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</si>
  <si>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</si>
  <si>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</si>
  <si>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</si>
  <si>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</si>
  <si>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</si>
  <si>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</si>
  <si>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</si>
  <si>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</si>
  <si>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</si>
  <si>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</si>
  <si>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</si>
  <si>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</si>
  <si>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</si>
  <si>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</si>
  <si>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</si>
  <si>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</si>
  <si>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</si>
  <si>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</si>
  <si>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</si>
  <si>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</si>
  <si>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</si>
  <si>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</si>
  <si>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</si>
  <si>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</si>
  <si>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</si>
  <si>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</si>
  <si>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</si>
  <si>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</si>
  <si>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</si>
  <si>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</si>
  <si>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</si>
  <si>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</si>
  <si>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</si>
  <si>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</si>
  <si>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</si>
  <si>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</si>
  <si>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</si>
  <si>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</si>
  <si>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</si>
  <si>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</si>
  <si>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</si>
  <si>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</si>
  <si>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</si>
  <si>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</si>
  <si>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a)</t>
  </si>
  <si>
    <t>VARIANTA Č.1</t>
  </si>
  <si>
    <t>STA</t>
  </si>
  <si>
    <t>1</t>
  </si>
  <si>
    <t>{51e54ef4-3e74-46a5-a682-dfe90c37470d}</t>
  </si>
  <si>
    <t>2</t>
  </si>
  <si>
    <t>/</t>
  </si>
  <si>
    <t>SO – 01</t>
  </si>
  <si>
    <t xml:space="preserve">ODTĚŽENÍ LEVOBŘEŽNÍ HRÁZE A SEDIMENTŮ </t>
  </si>
  <si>
    <t>Soupis</t>
  </si>
  <si>
    <t>{795146fe-aa17-4efa-ad75-32c50846e8a1}</t>
  </si>
  <si>
    <t>SO – 02</t>
  </si>
  <si>
    <t>OPEVNĚNÍ PRAVOBŘEŽNÍ HRÁZE</t>
  </si>
  <si>
    <t>{c4b89f9f-ffe8-4c7a-9fc6-1ffa1d397dbe}</t>
  </si>
  <si>
    <t>SO – 03</t>
  </si>
  <si>
    <t>PODŘADNÝ VÝPUSTNÝ OBJEKT</t>
  </si>
  <si>
    <t>{c2f06bc3-150b-4401-b21e-df76860f589f}</t>
  </si>
  <si>
    <t>SO-03.1</t>
  </si>
  <si>
    <t>VÝPUSTNÝ OBJEKT</t>
  </si>
  <si>
    <t>3</t>
  </si>
  <si>
    <t>{c5c6c864-889a-49e6-8fb5-90490c7d6a2c}</t>
  </si>
  <si>
    <t>SO-03.2</t>
  </si>
  <si>
    <t>ELEKTRICKÁ PŘÍPOJKA NN</t>
  </si>
  <si>
    <t>{ac238ea3-73e2-4505-81a9-1288e6c50ea1}</t>
  </si>
  <si>
    <t>VRN</t>
  </si>
  <si>
    <t>VEDLEJŠÍ ROZPOČTOVÉ NÁKLADY</t>
  </si>
  <si>
    <t>{92345e76-a48c-44a8-a7e2-eb1383b70d35}</t>
  </si>
  <si>
    <t>b)</t>
  </si>
  <si>
    <t>VARIANTA Č.2</t>
  </si>
  <si>
    <t>{60b22d4d-ef79-4514-8a14-f1590af68e3a}</t>
  </si>
  <si>
    <t>ODTĚŽENÍ BERMY A ÚPRAVA KORYTA</t>
  </si>
  <si>
    <t>{5efc8340-ab86-4a04-b055-78c31f6664b6}</t>
  </si>
  <si>
    <t>OPEVNĚNÍ HRÁZÍ</t>
  </si>
  <si>
    <t>{cd40bb76-7e2f-4282-8b1e-a71bf420d8b8}</t>
  </si>
  <si>
    <t>{ebd97239-18fc-448c-99a1-4c76304ecac4}</t>
  </si>
  <si>
    <t>{a55f358c-5e37-4fa8-b916-698b047c8dc6}</t>
  </si>
  <si>
    <t>{abc89b5e-8dab-4d85-a24f-3bbca059c8d4}</t>
  </si>
  <si>
    <t>{3ea4f940-8d19-42ff-abdf-9d51c3a02d8f}</t>
  </si>
  <si>
    <t>c)</t>
  </si>
  <si>
    <t>VARIANTA Č.3</t>
  </si>
  <si>
    <t>{52f52cd1-2897-4e36-a7da-e8d28fb04db6}</t>
  </si>
  <si>
    <t>ÚPRAVY V ZÁTOPĚ LB NÁDRŽE</t>
  </si>
  <si>
    <t>{3b01ace8-49af-4d27-b4f3-327f69ce6bbc}</t>
  </si>
  <si>
    <t>REKONSTRUKCE VÝPUSTNÉHO OBJEKTU LB NÁDRŽE</t>
  </si>
  <si>
    <t>{f0a60af8-3b29-4444-9667-42918631d5c1}</t>
  </si>
  <si>
    <t>REKONSTRUKCE ODBĚRNÉHO OBJEKTU</t>
  </si>
  <si>
    <t>{b6e7a5ca-bffc-47dd-95f4-e46e2c80bf7d}</t>
  </si>
  <si>
    <t>{efc71b8e-0b79-44ea-aa9f-d99a06172181}</t>
  </si>
  <si>
    <t>d)</t>
  </si>
  <si>
    <t>VARIANTA Č.4</t>
  </si>
  <si>
    <t>{6cbd7333-2844-4e17-802f-610b6fbb787c}</t>
  </si>
  <si>
    <t>TĚŽBA SEDIMENTŮ V LB NÁDRŽI</t>
  </si>
  <si>
    <t>{605787bb-a3d0-480d-8545-a614d9387f3b}</t>
  </si>
  <si>
    <t>TĚŽBA SEDIMENTŮ V PB NÁDRŽI</t>
  </si>
  <si>
    <t>{d646205c-f46f-4084-a285-819014e293dc}</t>
  </si>
  <si>
    <t>ZEMNÍ HRÁZ</t>
  </si>
  <si>
    <t>{0c32e039-20e2-45aa-b0cd-76616e3855c6}</t>
  </si>
  <si>
    <t>SO – 04</t>
  </si>
  <si>
    <t>SDRUŽENÝ OBJEKT</t>
  </si>
  <si>
    <t>{6eaa7e13-7c35-4571-aba1-6add7aa9e4ab}</t>
  </si>
  <si>
    <t>SO – 05</t>
  </si>
  <si>
    <t>ODBĚRNÝ OBJEKT V LB NÁDRŽI</t>
  </si>
  <si>
    <t>{35553805-0f19-4757-a175-a342a499dbfa}</t>
  </si>
  <si>
    <t>SO – 06</t>
  </si>
  <si>
    <t>ODBĚRNÝ OBJEKT V PB NÁDRŽI</t>
  </si>
  <si>
    <t>{b7d2de83-b2e8-4500-b90f-5c9321edbdab}</t>
  </si>
  <si>
    <t>SO – 07</t>
  </si>
  <si>
    <t>ÚPRAVA ZÁTOPY</t>
  </si>
  <si>
    <t>{d38e5787-48a4-4bc6-aab5-977fee17486f}</t>
  </si>
  <si>
    <t>{9bed568d-37ca-4bdb-b4f2-e8420c0c8b44}</t>
  </si>
  <si>
    <t>e)</t>
  </si>
  <si>
    <t>VARIANTA Č.5</t>
  </si>
  <si>
    <t>{7fe689ce-66bc-44fc-b03a-279ac6f63e05}</t>
  </si>
  <si>
    <t>{01e784a9-ef75-4841-8cea-354edce93d64}</t>
  </si>
  <si>
    <t>{89188fb7-8d8f-4b98-afa9-8817b96abdc0}</t>
  </si>
  <si>
    <t>{3616b13b-e4ab-4e93-9dc1-5ef437ea8e61}</t>
  </si>
  <si>
    <t>{38c3f537-be4e-45f1-ad7d-c7f5ee5cefa3}</t>
  </si>
  <si>
    <t>OPRAVA ZEMNÍ HRÁZE LB NÁDRŽE</t>
  </si>
  <si>
    <t>{7fffa821-bcba-4053-9393-fe57d9ddf4e2}</t>
  </si>
  <si>
    <t>{da66e623-e663-4d05-a23f-784d13a95cf1}</t>
  </si>
  <si>
    <t>ÚPRAVY V ZÁTOPĚ PB NÁDRŽE</t>
  </si>
  <si>
    <t>{25eb8823-49a2-48a9-8e3f-3934131002d4}</t>
  </si>
  <si>
    <t>SO – 08</t>
  </si>
  <si>
    <t>OPRAVA ZEMNÍ HRÁZE PB NÁDRŽE</t>
  </si>
  <si>
    <t>{3e3cdd88-8fbe-442e-8eb4-ad89628e77ff}</t>
  </si>
  <si>
    <t>SO – 09</t>
  </si>
  <si>
    <t>REKONSTRUKCE VÝPUSTNÉHO OBJEKTU PB NÁDRŽE</t>
  </si>
  <si>
    <t>{4816c469-b865-4ca9-a732-1e5eef27f328}</t>
  </si>
  <si>
    <t>SO – 10</t>
  </si>
  <si>
    <t>{472f779e-b6ce-4cd0-ac85-98e95766ff80}</t>
  </si>
  <si>
    <t>{520890f6-2414-49a1-870d-fcca25c64e3f}</t>
  </si>
  <si>
    <t>KRYCÍ LIST SOUPISU PRACÍ</t>
  </si>
  <si>
    <t>Objekt:</t>
  </si>
  <si>
    <t>a) - VARIANTA Č.1</t>
  </si>
  <si>
    <t>Soupis:</t>
  </si>
  <si>
    <t xml:space="preserve">SO – 01 - ODTĚŽENÍ LEVOBŘEŽNÍ HRÁZE A SEDIMENTŮ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</si>
  <si>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</si>
  <si>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</si>
  <si>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</si>
  <si>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</si>
  <si>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</si>
  <si>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</si>
  <si>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</si>
  <si>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</si>
  <si>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</si>
  <si>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</si>
  <si>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</si>
  <si>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</si>
  <si>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</si>
  <si>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</si>
  <si>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</si>
  <si>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</si>
  <si>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</si>
  <si>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</si>
  <si>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</si>
  <si>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</si>
  <si>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</si>
  <si>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</si>
  <si>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</si>
  <si>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</si>
  <si>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</si>
  <si>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122251107</t>
  </si>
  <si>
    <t>Odkopávky a prokopávky nezapažené v hornině třídy těžitelnosti I, skupiny 3 objem přes 5000 m3 strojně</t>
  </si>
  <si>
    <t>m3</t>
  </si>
  <si>
    <t>CS ÚRS 2020 01</t>
  </si>
  <si>
    <t>4</t>
  </si>
  <si>
    <t>-1923520627</t>
  </si>
  <si>
    <t>PP</t>
  </si>
  <si>
    <t>Odkopávky a prokopávky nezapažené strojně v hornině třídy těžitelnosti I skupiny 3 přes 5 000 m3</t>
  </si>
  <si>
    <t>122703602</t>
  </si>
  <si>
    <t>Odstranění nánosů při únosnosti dna přes 40 do 60 kPa</t>
  </si>
  <si>
    <t>-637377689</t>
  </si>
  <si>
    <t>Odstranění nánosů z vypuštěných vodních nádrží nebo rybníků s uložením do hromad na vzdálenost do 20 m ve výkopišti při únosnosti dna přes 40 kPa do 60 kPa</t>
  </si>
  <si>
    <t>181951112</t>
  </si>
  <si>
    <t>Úprava pláně v hornině třídy těžitelnosti I, skupiny 1 až 3 se zhutněním</t>
  </si>
  <si>
    <t>m2</t>
  </si>
  <si>
    <t>551358304</t>
  </si>
  <si>
    <t>Úprava pláně vyrovnáním výškových rozdílů strojně v hornině třídy těžitelnosti I, skupiny 1 až 3 se zhutněním</t>
  </si>
  <si>
    <t>182151111</t>
  </si>
  <si>
    <t>Svahování v zářezech v hornině třídy těžitelnosti I, skupiny 1 až 3</t>
  </si>
  <si>
    <t>1899480235</t>
  </si>
  <si>
    <t>Svahování trvalých svahů do projektovaných profilů strojně s potřebným přemístěním výkopku při svahování v zářezech v hornině třídy těžitelnosti I, skupiny 1 až 3</t>
  </si>
  <si>
    <t>VV</t>
  </si>
  <si>
    <t>2800</t>
  </si>
  <si>
    <t>LB</t>
  </si>
  <si>
    <t>1200</t>
  </si>
  <si>
    <t>PB</t>
  </si>
  <si>
    <t>Součet</t>
  </si>
  <si>
    <t>5</t>
  </si>
  <si>
    <t>B/1</t>
  </si>
  <si>
    <t>Bourání výpustného objektu na LB včetně likvidace sutě</t>
  </si>
  <si>
    <t>kpl</t>
  </si>
  <si>
    <t>975639148</t>
  </si>
  <si>
    <t>Zajištění likvidace vytěženého sedimentu a zeminy dle platné legislativy
Položka obsahuje:
- vodorovné přemístění,
- složení, urovnání a rozhrnutí,
- poplatek za uložení,
- dle zvoleného způsobu likvidace za dodržení podmínek dle platné legislativy.</t>
  </si>
  <si>
    <t>6</t>
  </si>
  <si>
    <t>R1</t>
  </si>
  <si>
    <t xml:space="preserve">Zajištění likvidace vytěženého sedimentu a zeminy  dle platné legislativy</t>
  </si>
  <si>
    <t>346055510</t>
  </si>
  <si>
    <t>SO – 02 - OPEVNĚNÍ PRAVOBŘEŽNÍ HRÁZE</t>
  </si>
  <si>
    <t xml:space="preserve">    4 - Vodorovné konstrukce</t>
  </si>
  <si>
    <t xml:space="preserve">    998 - Přesun hmot</t>
  </si>
  <si>
    <t>132251104</t>
  </si>
  <si>
    <t xml:space="preserve">Hloubení rýh nezapažených  š do 800 mm v hornině třídy těžitelnosti I, skupiny 3 objem přes 100 m3 strojně</t>
  </si>
  <si>
    <t>-1999610849</t>
  </si>
  <si>
    <t>Hloubení nezapažených rýh šířky do 800 mm strojně s urovnáním dna do předepsaného profilu a spádu v hornině třídy těžitelnosti I skupiny 3 přes 100 m3</t>
  </si>
  <si>
    <t>230 * 0,8*0,6</t>
  </si>
  <si>
    <t>patka</t>
  </si>
  <si>
    <t>7</t>
  </si>
  <si>
    <t>692233064</t>
  </si>
  <si>
    <t>Vodorovné konstrukce</t>
  </si>
  <si>
    <t>462511270</t>
  </si>
  <si>
    <t>Zához z lomového kamene bez proštěrkování z terénu hmotnost do 200 kg</t>
  </si>
  <si>
    <t>524390847</t>
  </si>
  <si>
    <t xml:space="preserve">Zához z lomového kamene neupraveného záhozového  bez proštěrkování z terénu, hmotnosti jednotlivých kamenů do 200 kg</t>
  </si>
  <si>
    <t>1200*0,4</t>
  </si>
  <si>
    <t>462511370</t>
  </si>
  <si>
    <t>Zához z lomového kamene bez proštěrkování z terénu hmotnost nad 200 do 500 kg</t>
  </si>
  <si>
    <t>-1093180179</t>
  </si>
  <si>
    <t xml:space="preserve">Zához z lomového kamene neupraveného záhozového  bez proštěrkování z terénu, hmotnosti jednotlivých kamenů přes 200 do 500 kg</t>
  </si>
  <si>
    <t>462519002</t>
  </si>
  <si>
    <t>Příplatek za urovnání ploch záhozu z lomového kamene hmotnost do 200 kg</t>
  </si>
  <si>
    <t>-1492761317</t>
  </si>
  <si>
    <t xml:space="preserve">Zához z lomového kamene neupraveného záhozového  Příplatek k cenám za urovnání viditelných ploch záhozu z kamene, hmotnosti jednotlivých kamenů do 200 kg</t>
  </si>
  <si>
    <t>462519003</t>
  </si>
  <si>
    <t>Příplatek za urovnání ploch záhozu z lomového kamene hmotnost nad 200 do 500 kg</t>
  </si>
  <si>
    <t>2055668601</t>
  </si>
  <si>
    <t xml:space="preserve">Zához z lomového kamene neupraveného záhozového  Příplatek k cenám za urovnání viditelných ploch záhozu z kamene, hmotnosti jednotlivých kamenů přes 200 do 500 kg</t>
  </si>
  <si>
    <t>998</t>
  </si>
  <si>
    <t>Přesun hmot</t>
  </si>
  <si>
    <t>998331011</t>
  </si>
  <si>
    <t>Přesun hmot pro nádrže</t>
  </si>
  <si>
    <t>t</t>
  </si>
  <si>
    <t>-1023778499</t>
  </si>
  <si>
    <t xml:space="preserve">Přesun hmot pro nádrže  dopravní vzdálenost do 500 m</t>
  </si>
  <si>
    <t>SO – 03 - PODŘADNÝ VÝPUSTNÝ OBJEKT</t>
  </si>
  <si>
    <t>Úroveň 3:</t>
  </si>
  <si>
    <t>SO-03.1 - VÝPUSTNÝ OBJEKT</t>
  </si>
  <si>
    <t>R/O</t>
  </si>
  <si>
    <t>D+M Betonový výpustný objekt včetně ovládacích prvků (drážky, šoupě, česle, poklop, žebřík)</t>
  </si>
  <si>
    <t>-290015770</t>
  </si>
  <si>
    <t>SO-03.2 - ELEKTRICKÁ PŘÍPOJKA NN</t>
  </si>
  <si>
    <t>R/Přípojka</t>
  </si>
  <si>
    <t>D+M Elelktrická přípojka NN včetně příslušenství (nadzemní, bet. sloupy, kabelové vedení)</t>
  </si>
  <si>
    <t>m</t>
  </si>
  <si>
    <t>287590499</t>
  </si>
  <si>
    <t>VRN - VEDLEJŠÍ ROZPOČTOVÉ NÁKLADY</t>
  </si>
  <si>
    <t>VRN - Vedlejší rozpočtové náklady</t>
  </si>
  <si>
    <t>Vedlejší rozpočtové náklady</t>
  </si>
  <si>
    <t>VRN/2</t>
  </si>
  <si>
    <t xml:space="preserve">Vybrání  kamení,  dřeva, aj.  materiálu nepatřících do orné půdy</t>
  </si>
  <si>
    <t>1024</t>
  </si>
  <si>
    <t>138363915</t>
  </si>
  <si>
    <t>VRN/3</t>
  </si>
  <si>
    <t>Vytyčení stavby (případně pozemků nebo provedení jiných geodetických praci) odborně způsobilou osobou v oboru zeměměřictví</t>
  </si>
  <si>
    <t>1261624747</t>
  </si>
  <si>
    <t>Vytyčení stavby (případně pozemků nebo provedení jiných geodetických praci) odborně způsobilou osobou v oboru zeměměřictví:
- před zahájením těžby,
- dílčí zaměření jako podklad k fakturaci včetně vypočteného vytěženého objemu sedimentu,
- po realizaci - skutečné provedení,
- výpočet celkového vytěženého objemu sedimentu.</t>
  </si>
  <si>
    <t>VRN/4</t>
  </si>
  <si>
    <t>Zajištění a zabezpečení staveniště, zřízení a likvidace zařízení staveniště, včetně případných přípojek, přístupů deponii apod.</t>
  </si>
  <si>
    <t>-1834052677</t>
  </si>
  <si>
    <t xml:space="preserve">Zajištění a zabezpečení staveniště, zřízení a likvidace zařízení staveniště, včetně případných přípojek, přístupů deponii apod.
Položka obsahuje:
Šatny, sociální objekty (mobilní WC...), kancelář pro stavbyvedoucího a mistra, kryté plechové uzamyk. sklady, volné sklady - potrubí, prefa díly, sypké materiály, apod. Oplocení, osvětlení, napojení na média, uvedení plochy do původního stavu apod., vč. poplatků majiteli veřejných pozemků za dočasný pronájem ploch pro zařízení staveniště   
</t>
  </si>
  <si>
    <t>VRN/5</t>
  </si>
  <si>
    <t>Čištění komunikací a sjezdů vč. čištění aut</t>
  </si>
  <si>
    <t>-522335168</t>
  </si>
  <si>
    <t>VRN/6</t>
  </si>
  <si>
    <t>Dopravní značení</t>
  </si>
  <si>
    <t>617686471</t>
  </si>
  <si>
    <t xml:space="preserve">Dopravní značení, v rácmi položky bude vytvořeno potřebné dopravní značení, včetně všech potřebných náležitostí a včetně schválení úřadem.
</t>
  </si>
  <si>
    <t>VRN/7</t>
  </si>
  <si>
    <t>Aktualizace povodňového plánu</t>
  </si>
  <si>
    <t>1256500228</t>
  </si>
  <si>
    <t xml:space="preserve">Dojde k vypracování povodňového plánu před zahájením stavby. Povodňový plán je nutné odsouhlasit investorem , vodoprávním úřadem a provozovatelem vodního díla. Opatření a připomínky je nutné zapracovat a realizovat je při stavbě. Schválení povodňového plánu příslušnými orgány.
</t>
  </si>
  <si>
    <t>VRN/8</t>
  </si>
  <si>
    <t>Aktualizace havarijního plánu</t>
  </si>
  <si>
    <t>-1167235252</t>
  </si>
  <si>
    <t xml:space="preserve">Dojde k vypracování havarijního plánu před zahájením stavby. Havarijní plán je nutné odsouhlasit investorem , vodoprávním úřadem a provozovatelem vodního díla. Opatření a připomínky je nutné zapracovat a realizovat je při stavbě. Schválení havarijního plánu příslušnými orgány.
</t>
  </si>
  <si>
    <t>8</t>
  </si>
  <si>
    <t>VRN/9</t>
  </si>
  <si>
    <t>Zajištění umístění štítku a stejnopisu oznámení o zahájení prací oblastnímu inspektorátu práce na viditelném místě u vstupu na staveniště</t>
  </si>
  <si>
    <t>1198945979</t>
  </si>
  <si>
    <t>9</t>
  </si>
  <si>
    <t>VRN/10</t>
  </si>
  <si>
    <t>Pasport příjezdových komunikací</t>
  </si>
  <si>
    <t>1097741125</t>
  </si>
  <si>
    <t>Pasport bude proveden za účasti investora a vlastníka dotčených komunikací. Pasport bude proveden na všech dotčených cestách a příjezdových trasách. Pasport bude proveden před a po stavbě.</t>
  </si>
  <si>
    <t>10</t>
  </si>
  <si>
    <t>VRN/11</t>
  </si>
  <si>
    <t>Oprava použitých silnic a sjezdů, uvedení do původního stavu</t>
  </si>
  <si>
    <t>-1632540141</t>
  </si>
  <si>
    <t>11</t>
  </si>
  <si>
    <t>VRN/13</t>
  </si>
  <si>
    <t>Zajištění likvidace sedimentu včetně souvisejících povolení a doložení průkazních dokumentů</t>
  </si>
  <si>
    <t>955552840</t>
  </si>
  <si>
    <t xml:space="preserve">Zajištění likvidace sedimentu včetně souvisejících povolení a doložení průkazních dokumentů
Položka zahrnuje:
- potřebné podklady,
- rozbory sedimentů a rozbory pozadí v případě uložení na ZPF,
- inženýrská činnost,
- vážní lístky.
</t>
  </si>
  <si>
    <t>12</t>
  </si>
  <si>
    <t>VRN/14</t>
  </si>
  <si>
    <t>Biologický dozor</t>
  </si>
  <si>
    <t>-2035915048</t>
  </si>
  <si>
    <t>Biologický dozor
Položka zahrnuje:
- dozor odborně způsobilé osoby,
- posouzení vlivu na zvláště chráněné druhy a v případě jejich dotčení zajištění vyjímky dle § 56 ZOPK (příslušný je orgán ochrany přírody Krajského úřadu Zlínského kraje).</t>
  </si>
  <si>
    <t>b) - VARIANTA Č.2</t>
  </si>
  <si>
    <t>SO – 01 - ODTĚŽENÍ BERMY A ÚPRAVA KORYTA</t>
  </si>
  <si>
    <t>122251106</t>
  </si>
  <si>
    <t>Odkopávky a prokopávky nezapažené v hornině třídy těžitelnosti I, skupiny 3 objem do 5000 m3 strojně</t>
  </si>
  <si>
    <t>-1728177198</t>
  </si>
  <si>
    <t>Odkopávky a prokopávky nezapažené strojně v hornině třídy těžitelnosti I skupiny 3 přes 1 000 do 5 000 m3</t>
  </si>
  <si>
    <t>-336090164</t>
  </si>
  <si>
    <t>-942839959</t>
  </si>
  <si>
    <t>2500</t>
  </si>
  <si>
    <t>748763059</t>
  </si>
  <si>
    <t>SO – 02 - OPEVNĚNÍ HRÁZÍ</t>
  </si>
  <si>
    <t>-675227367</t>
  </si>
  <si>
    <t>(230+250) * 0,8*0,6</t>
  </si>
  <si>
    <t>-1214459961</t>
  </si>
  <si>
    <t>-1892380003</t>
  </si>
  <si>
    <t>1300*0,4</t>
  </si>
  <si>
    <t>1713943746</t>
  </si>
  <si>
    <t>-1998063595</t>
  </si>
  <si>
    <t>1300</t>
  </si>
  <si>
    <t>-652600632</t>
  </si>
  <si>
    <t>(230+250) * 0,6</t>
  </si>
  <si>
    <t>-1267923820</t>
  </si>
  <si>
    <t>-1331270148</t>
  </si>
  <si>
    <t>624470169</t>
  </si>
  <si>
    <t>-1723793848</t>
  </si>
  <si>
    <t>-269578723</t>
  </si>
  <si>
    <t>1967625455</t>
  </si>
  <si>
    <t>-1997986447</t>
  </si>
  <si>
    <t>2130674170</t>
  </si>
  <si>
    <t>31668786</t>
  </si>
  <si>
    <t>-1203717509</t>
  </si>
  <si>
    <t>716170287</t>
  </si>
  <si>
    <t>1053293412</t>
  </si>
  <si>
    <t>1434591135</t>
  </si>
  <si>
    <t>-18322674</t>
  </si>
  <si>
    <t>342355145</t>
  </si>
  <si>
    <t>c) - VARIANTA Č.3</t>
  </si>
  <si>
    <t>SO – 01 - ÚPRAVY V ZÁTOPĚ LB NÁDRŽE</t>
  </si>
  <si>
    <t>1659717556</t>
  </si>
  <si>
    <t>-525208853</t>
  </si>
  <si>
    <t>-1375222730</t>
  </si>
  <si>
    <t>732067278</t>
  </si>
  <si>
    <t>600</t>
  </si>
  <si>
    <t>přítok</t>
  </si>
  <si>
    <t>526515219</t>
  </si>
  <si>
    <t>SO – 02 - REKONSTRUKCE VÝPUSTNÉHO OBJEKTU LB NÁDRŽE</t>
  </si>
  <si>
    <t>819856207</t>
  </si>
  <si>
    <t>R/O LB</t>
  </si>
  <si>
    <t>D+M Betonový výpustný objekt včetně ovládacích prvků (drážky, dluže, česle, poklop, žebřík), potrubí DN 500 mm</t>
  </si>
  <si>
    <t>769028735</t>
  </si>
  <si>
    <t>SO – 03 - REKONSTRUKCE ODBĚRNÉHO OBJEKTU</t>
  </si>
  <si>
    <t>R/Odběr</t>
  </si>
  <si>
    <t>D+M Betonový odběrný objekt včetně ovládacích prvků (drážky, česle, opevnění z lomového kamene) potrubí DN 300 mm</t>
  </si>
  <si>
    <t>-1941530289</t>
  </si>
  <si>
    <t>-1011040028</t>
  </si>
  <si>
    <t>453210479</t>
  </si>
  <si>
    <t>-476002984</t>
  </si>
  <si>
    <t>399280567</t>
  </si>
  <si>
    <t>-752665671</t>
  </si>
  <si>
    <t>1687995957</t>
  </si>
  <si>
    <t>1916829593</t>
  </si>
  <si>
    <t>927930249</t>
  </si>
  <si>
    <t>366160524</t>
  </si>
  <si>
    <t>-1046606820</t>
  </si>
  <si>
    <t>-793320418</t>
  </si>
  <si>
    <t>-2111877895</t>
  </si>
  <si>
    <t>13</t>
  </si>
  <si>
    <t>VRN/15</t>
  </si>
  <si>
    <t>Aktualizace Manipulačního řádu</t>
  </si>
  <si>
    <t>1613948990</t>
  </si>
  <si>
    <t>d) - VARIANTA Č.4</t>
  </si>
  <si>
    <t>SO – 01 - TĚŽBA SEDIMENTŮ V LB NÁDRŽI</t>
  </si>
  <si>
    <t>-1840526552</t>
  </si>
  <si>
    <t>1478859605</t>
  </si>
  <si>
    <t>-848964039</t>
  </si>
  <si>
    <t>-1886845580</t>
  </si>
  <si>
    <t>SO – 02 - TĚŽBA SEDIMENTŮ V PB NÁDRŽI</t>
  </si>
  <si>
    <t>-2097188993</t>
  </si>
  <si>
    <t>-729992445</t>
  </si>
  <si>
    <t>-598995017</t>
  </si>
  <si>
    <t>-392918112</t>
  </si>
  <si>
    <t>SO – 03 - ZEMNÍ HRÁZ</t>
  </si>
  <si>
    <t>R/Hráz</t>
  </si>
  <si>
    <t>D+M Zemní hráz (vč. hutnění, opevnění)</t>
  </si>
  <si>
    <t>304666716</t>
  </si>
  <si>
    <t>SO – 04 - SDRUŽENÝ OBJEKT</t>
  </si>
  <si>
    <t>R/O_sdružený</t>
  </si>
  <si>
    <t>D+M Sdružený objekt vč. příslušenství (nápustný objekt, česle, požerák, lávka, žebřík, poklop)</t>
  </si>
  <si>
    <t>m/b</t>
  </si>
  <si>
    <t>-837426119</t>
  </si>
  <si>
    <t>SO – 05 - ODBĚRNÝ OBJEKT V LB NÁDRŽI</t>
  </si>
  <si>
    <t>R/Odběr2</t>
  </si>
  <si>
    <t>-528928953</t>
  </si>
  <si>
    <t>SO – 06 - ODBĚRNÝ OBJEKT V PB NÁDRŽI</t>
  </si>
  <si>
    <t>-2015888585</t>
  </si>
  <si>
    <t>SO – 07 - ÚPRAVA ZÁTOPY</t>
  </si>
  <si>
    <t>-1894957511</t>
  </si>
  <si>
    <t>1758949735</t>
  </si>
  <si>
    <t>1176291197</t>
  </si>
  <si>
    <t>1321177158</t>
  </si>
  <si>
    <t>R12</t>
  </si>
  <si>
    <t>Využití zeminy v místě stavby (uložení)</t>
  </si>
  <si>
    <t>-195767683</t>
  </si>
  <si>
    <t>1839730751</t>
  </si>
  <si>
    <t>1450835962</t>
  </si>
  <si>
    <t>-348145389</t>
  </si>
  <si>
    <t>1981926397</t>
  </si>
  <si>
    <t>-1040678677</t>
  </si>
  <si>
    <t>-380273183</t>
  </si>
  <si>
    <t>-1074888957</t>
  </si>
  <si>
    <t>-753374256</t>
  </si>
  <si>
    <t>-1059199054</t>
  </si>
  <si>
    <t>1771572488</t>
  </si>
  <si>
    <t>898634012</t>
  </si>
  <si>
    <t>-616547034</t>
  </si>
  <si>
    <t>1377223097</t>
  </si>
  <si>
    <t>e) - VARIANTA Č.5</t>
  </si>
  <si>
    <t>1411049787</t>
  </si>
  <si>
    <t>1054084500</t>
  </si>
  <si>
    <t>-1752039307</t>
  </si>
  <si>
    <t>2079237957</t>
  </si>
  <si>
    <t>872302961</t>
  </si>
  <si>
    <t>(230+220) * 0,8*0,6</t>
  </si>
  <si>
    <t>-1452345936</t>
  </si>
  <si>
    <t>-717316407</t>
  </si>
  <si>
    <t>660*0,4</t>
  </si>
  <si>
    <t>640*0,4</t>
  </si>
  <si>
    <t>-224834646</t>
  </si>
  <si>
    <t>-1673569276</t>
  </si>
  <si>
    <t>660</t>
  </si>
  <si>
    <t>640</t>
  </si>
  <si>
    <t>-146295433</t>
  </si>
  <si>
    <t>(230+220) * 0,6</t>
  </si>
  <si>
    <t>1207192875</t>
  </si>
  <si>
    <t>R/O2</t>
  </si>
  <si>
    <t>D+M Betonový výpustný objekt včetně ovládacích prvků (drážky, dluže, česle, poklop, žebřík)</t>
  </si>
  <si>
    <t>350736484</t>
  </si>
  <si>
    <t>R_1</t>
  </si>
  <si>
    <t>Vybourání a likvidace lávky</t>
  </si>
  <si>
    <t>-166750770</t>
  </si>
  <si>
    <t>D+M Příjezd ze silničních panelů, 60 m
Položka obsahuje:
- dopravu materiálu včetně přesunu po staveništi,
- betonový panel 3000x1000x150 mm, 60,0 ks
- štěrkopískový podsyp tl. 0,2 m.</t>
  </si>
  <si>
    <t>R_2</t>
  </si>
  <si>
    <t>-438008613</t>
  </si>
  <si>
    <t>R_3</t>
  </si>
  <si>
    <t>Vybourání a likvidace česlí</t>
  </si>
  <si>
    <t>-1106457612</t>
  </si>
  <si>
    <t>R_4</t>
  </si>
  <si>
    <t>D+M Zabetonování a zatěsněníí stěny</t>
  </si>
  <si>
    <t>639402882</t>
  </si>
  <si>
    <t>R2</t>
  </si>
  <si>
    <t>D+M Příjezd ze silničních panelů, 60 m</t>
  </si>
  <si>
    <t>1778494235</t>
  </si>
  <si>
    <t>SO – 04 - ÚPRAVY V ZÁTOPĚ LB NÁDRŽE</t>
  </si>
  <si>
    <t>-942423879</t>
  </si>
  <si>
    <t>1632436160</t>
  </si>
  <si>
    <t>-2141451179</t>
  </si>
  <si>
    <t>-1269556376</t>
  </si>
  <si>
    <t>1281967955</t>
  </si>
  <si>
    <t>SO – 05 - OPRAVA ZEMNÍ HRÁZE LB NÁDRŽE</t>
  </si>
  <si>
    <t>171103202</t>
  </si>
  <si>
    <t>Uložení sypanin z horniny třídy těžitelnosti I a II, skupiny 1 až 4 do hrází nádrží se zhutněním 100 % PS C s příměsí jílu do 50 %</t>
  </si>
  <si>
    <t>1228001024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</si>
  <si>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</si>
  <si>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1817702701</t>
  </si>
  <si>
    <t>-148808755</t>
  </si>
  <si>
    <t>SO – 06 - REKONSTRUKCE VÝPUSTNÉHO OBJEKTU LB NÁDRŽE</t>
  </si>
  <si>
    <t>-618553560</t>
  </si>
  <si>
    <t>209927472</t>
  </si>
  <si>
    <t>SO – 07 - ÚPRAVY V ZÁTOPĚ PB NÁDRŽE</t>
  </si>
  <si>
    <t>1349429235</t>
  </si>
  <si>
    <t>1304749310</t>
  </si>
  <si>
    <t>1650467280</t>
  </si>
  <si>
    <t>2084102470</t>
  </si>
  <si>
    <t>SO – 08 - OPRAVA ZEMNÍ HRÁZE PB NÁDRŽE</t>
  </si>
  <si>
    <t>-2031693927</t>
  </si>
  <si>
    <t>-721013318</t>
  </si>
  <si>
    <t>-821254821</t>
  </si>
  <si>
    <t>SO – 09 - REKONSTRUKCE VÝPUSTNÉHO OBJEKTU PB NÁDRŽE</t>
  </si>
  <si>
    <t>2107044076</t>
  </si>
  <si>
    <t>-912693922</t>
  </si>
  <si>
    <t>SO – 10 - REKONSTRUKCE ODBĚRNÉHO OBJEKTU</t>
  </si>
  <si>
    <t>-1518857632</t>
  </si>
  <si>
    <t>1449263559</t>
  </si>
  <si>
    <t>-492492408</t>
  </si>
  <si>
    <t>1995645253</t>
  </si>
  <si>
    <t>349856916</t>
  </si>
  <si>
    <t>1878956523</t>
  </si>
  <si>
    <t>1902581262</t>
  </si>
  <si>
    <t>1109865766</t>
  </si>
  <si>
    <t>1647030371</t>
  </si>
  <si>
    <t>-314619708</t>
  </si>
  <si>
    <t>-579159289</t>
  </si>
  <si>
    <t>-965573423</t>
  </si>
  <si>
    <t>685885419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</si>
</sst>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styles" Target="styles.xml" /><Relationship Id="rId36" Type="http://schemas.openxmlformats.org/officeDocument/2006/relationships/theme" Target="theme/theme1.xml" /><Relationship Id="rId37" Type="http://schemas.openxmlformats.org/officeDocument/2006/relationships/calcChain" Target="calcChain.xml" /><Relationship Id="rId3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24</v>
      </c>
      <c r="AK11" s="28" t="s">
        <v>25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26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19</v>
      </c>
      <c r="AK14" s="28" t="s">
        <v>25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27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19</v>
      </c>
      <c r="AK17" s="28" t="s">
        <v>25</v>
      </c>
      <c r="AN17" s="25" t="s">
        <v>1</v>
      </c>
      <c r="AR17" s="21"/>
      <c r="BS17" s="18" t="s">
        <v>28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29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19</v>
      </c>
      <c r="AK20" s="28" t="s">
        <v>25</v>
      </c>
      <c r="AN20" s="25" t="s">
        <v>1</v>
      </c>
      <c r="AR20" s="21"/>
      <c r="BS20" s="18" t="s">
        <v>28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30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58828443.82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32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33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34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35</v>
      </c>
      <c r="E29" s="3"/>
      <c r="F29" s="28" t="s">
        <v>36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58828443.82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12353973.199999999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37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38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39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40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42</v>
      </c>
      <c r="U35" s="42"/>
      <c r="V35" s="42"/>
      <c r="W35" s="42"/>
      <c r="X35" s="44" t="s">
        <v>43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71182417.019999996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44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45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47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46</v>
      </c>
      <c r="AI60" s="34"/>
      <c r="AJ60" s="34"/>
      <c r="AK60" s="34"/>
      <c r="AL60" s="34"/>
      <c r="AM60" s="50" t="s">
        <v>47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48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49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47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46</v>
      </c>
      <c r="AI75" s="34"/>
      <c r="AJ75" s="34"/>
      <c r="AK75" s="34"/>
      <c r="AL75" s="34"/>
      <c r="AM75" s="50" t="s">
        <v>47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50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2031/20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ÚPRAVA ZÁCHYTNÉ NÁDRŽE NAD VD KORYČANY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8. 7. 2020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Povodí Moravy, s.p.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27</v>
      </c>
      <c r="AJ89" s="31"/>
      <c r="AK89" s="31"/>
      <c r="AL89" s="31"/>
      <c r="AM89" s="62" t="str">
        <f>IF(E17="","",E17)</f>
        <v xml:space="preserve"> </v>
      </c>
      <c r="AN89" s="4"/>
      <c r="AO89" s="4"/>
      <c r="AP89" s="4"/>
      <c r="AQ89" s="31"/>
      <c r="AR89" s="32"/>
      <c r="AS89" s="63" t="s">
        <v>51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29</v>
      </c>
      <c r="AJ90" s="31"/>
      <c r="AK90" s="31"/>
      <c r="AL90" s="31"/>
      <c r="AM90" s="62" t="str">
        <f>IF(E20="","",E20)</f>
        <v xml:space="preserve"> 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52</v>
      </c>
      <c r="D92" s="72"/>
      <c r="E92" s="72"/>
      <c r="F92" s="72"/>
      <c r="G92" s="72"/>
      <c r="H92" s="73"/>
      <c r="I92" s="74" t="s">
        <v>53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54</v>
      </c>
      <c r="AH92" s="72"/>
      <c r="AI92" s="72"/>
      <c r="AJ92" s="72"/>
      <c r="AK92" s="72"/>
      <c r="AL92" s="72"/>
      <c r="AM92" s="72"/>
      <c r="AN92" s="74" t="s">
        <v>55</v>
      </c>
      <c r="AO92" s="72"/>
      <c r="AP92" s="76"/>
      <c r="AQ92" s="77" t="s">
        <v>56</v>
      </c>
      <c r="AR92" s="32"/>
      <c r="AS92" s="78" t="s">
        <v>57</v>
      </c>
      <c r="AT92" s="79" t="s">
        <v>58</v>
      </c>
      <c r="AU92" s="79" t="s">
        <v>59</v>
      </c>
      <c r="AV92" s="79" t="s">
        <v>60</v>
      </c>
      <c r="AW92" s="79" t="s">
        <v>61</v>
      </c>
      <c r="AX92" s="79" t="s">
        <v>62</v>
      </c>
      <c r="AY92" s="79" t="s">
        <v>63</v>
      </c>
      <c r="AZ92" s="79" t="s">
        <v>64</v>
      </c>
      <c r="BA92" s="79" t="s">
        <v>65</v>
      </c>
      <c r="BB92" s="79" t="s">
        <v>66</v>
      </c>
      <c r="BC92" s="79" t="s">
        <v>67</v>
      </c>
      <c r="BD92" s="80" t="s">
        <v>68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69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ROUND(AG95+AG102+AG109+AG114+AG123,2)</f>
        <v>58828443.82</v>
      </c>
      <c r="AH94" s="87"/>
      <c r="AI94" s="87"/>
      <c r="AJ94" s="87"/>
      <c r="AK94" s="87"/>
      <c r="AL94" s="87"/>
      <c r="AM94" s="87"/>
      <c r="AN94" s="88">
        <f>SUM(AG94,AT94)</f>
        <v>71182417.019999996</v>
      </c>
      <c r="AO94" s="88"/>
      <c r="AP94" s="88"/>
      <c r="AQ94" s="89" t="s">
        <v>1</v>
      </c>
      <c r="AR94" s="84"/>
      <c r="AS94" s="90">
        <f>ROUND(AS95+AS102+AS109+AS114+AS123,2)</f>
        <v>0</v>
      </c>
      <c r="AT94" s="91">
        <f>ROUND(SUM(AV94:AW94),2)</f>
        <v>12353973.199999999</v>
      </c>
      <c r="AU94" s="92">
        <f>ROUND(AU95+AU102+AU109+AU114+AU123,5)</f>
        <v>15844.03571</v>
      </c>
      <c r="AV94" s="91">
        <f>ROUND(AZ94*L29,2)</f>
        <v>12353973.199999999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ROUND(AZ95+AZ102+AZ109+AZ114+AZ123,2)</f>
        <v>58828443.82</v>
      </c>
      <c r="BA94" s="91">
        <f>ROUND(BA95+BA102+BA109+BA114+BA123,2)</f>
        <v>0</v>
      </c>
      <c r="BB94" s="91">
        <f>ROUND(BB95+BB102+BB109+BB114+BB123,2)</f>
        <v>0</v>
      </c>
      <c r="BC94" s="91">
        <f>ROUND(BC95+BC102+BC109+BC114+BC123,2)</f>
        <v>0</v>
      </c>
      <c r="BD94" s="93">
        <f>ROUND(BD95+BD102+BD109+BD114+BD123,2)</f>
        <v>0</v>
      </c>
      <c r="BE94" s="6"/>
      <c r="BS94" s="94" t="s">
        <v>70</v>
      </c>
      <c r="BT94" s="94" t="s">
        <v>71</v>
      </c>
      <c r="BU94" s="95" t="s">
        <v>72</v>
      </c>
      <c r="BV94" s="94" t="s">
        <v>73</v>
      </c>
      <c r="BW94" s="94" t="s">
        <v>4</v>
      </c>
      <c r="BX94" s="94" t="s">
        <v>74</v>
      </c>
      <c r="CL94" s="94" t="s">
        <v>1</v>
      </c>
    </row>
    <row r="95" s="7" customFormat="1" ht="16.5" customHeight="1">
      <c r="A95" s="7"/>
      <c r="B95" s="96"/>
      <c r="C95" s="97"/>
      <c r="D95" s="98" t="s">
        <v>75</v>
      </c>
      <c r="E95" s="98"/>
      <c r="F95" s="98"/>
      <c r="G95" s="98"/>
      <c r="H95" s="98"/>
      <c r="I95" s="99"/>
      <c r="J95" s="98" t="s">
        <v>76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ROUND(AG96+AG97+AG98+AG101,2)</f>
        <v>18150871.350000001</v>
      </c>
      <c r="AH95" s="99"/>
      <c r="AI95" s="99"/>
      <c r="AJ95" s="99"/>
      <c r="AK95" s="99"/>
      <c r="AL95" s="99"/>
      <c r="AM95" s="99"/>
      <c r="AN95" s="101">
        <f>SUM(AG95,AT95)</f>
        <v>21962554.330000002</v>
      </c>
      <c r="AO95" s="99"/>
      <c r="AP95" s="99"/>
      <c r="AQ95" s="102" t="s">
        <v>77</v>
      </c>
      <c r="AR95" s="96"/>
      <c r="AS95" s="103">
        <f>ROUND(AS96+AS97+AS98+AS101,2)</f>
        <v>0</v>
      </c>
      <c r="AT95" s="104">
        <f>ROUND(SUM(AV95:AW95),2)</f>
        <v>3811682.98</v>
      </c>
      <c r="AU95" s="105">
        <f>ROUND(AU96+AU97+AU98+AU101,5)</f>
        <v>3379.6986299999999</v>
      </c>
      <c r="AV95" s="104">
        <f>ROUND(AZ95*L29,2)</f>
        <v>3811682.98</v>
      </c>
      <c r="AW95" s="104">
        <f>ROUND(BA95*L30,2)</f>
        <v>0</v>
      </c>
      <c r="AX95" s="104">
        <f>ROUND(BB95*L29,2)</f>
        <v>0</v>
      </c>
      <c r="AY95" s="104">
        <f>ROUND(BC95*L30,2)</f>
        <v>0</v>
      </c>
      <c r="AZ95" s="104">
        <f>ROUND(AZ96+AZ97+AZ98+AZ101,2)</f>
        <v>18150871.350000001</v>
      </c>
      <c r="BA95" s="104">
        <f>ROUND(BA96+BA97+BA98+BA101,2)</f>
        <v>0</v>
      </c>
      <c r="BB95" s="104">
        <f>ROUND(BB96+BB97+BB98+BB101,2)</f>
        <v>0</v>
      </c>
      <c r="BC95" s="104">
        <f>ROUND(BC96+BC97+BC98+BC101,2)</f>
        <v>0</v>
      </c>
      <c r="BD95" s="106">
        <f>ROUND(BD96+BD97+BD98+BD101,2)</f>
        <v>0</v>
      </c>
      <c r="BE95" s="7"/>
      <c r="BS95" s="107" t="s">
        <v>70</v>
      </c>
      <c r="BT95" s="107" t="s">
        <v>78</v>
      </c>
      <c r="BU95" s="107" t="s">
        <v>72</v>
      </c>
      <c r="BV95" s="107" t="s">
        <v>73</v>
      </c>
      <c r="BW95" s="107" t="s">
        <v>79</v>
      </c>
      <c r="BX95" s="107" t="s">
        <v>4</v>
      </c>
      <c r="CL95" s="107" t="s">
        <v>1</v>
      </c>
      <c r="CM95" s="107" t="s">
        <v>80</v>
      </c>
    </row>
    <row r="96" s="4" customFormat="1" ht="23.25" customHeight="1">
      <c r="A96" s="108" t="s">
        <v>81</v>
      </c>
      <c r="B96" s="56"/>
      <c r="C96" s="10"/>
      <c r="D96" s="10"/>
      <c r="E96" s="109" t="s">
        <v>82</v>
      </c>
      <c r="F96" s="109"/>
      <c r="G96" s="109"/>
      <c r="H96" s="109"/>
      <c r="I96" s="109"/>
      <c r="J96" s="10"/>
      <c r="K96" s="109" t="s">
        <v>83</v>
      </c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10">
        <f>'SO – 01 - ODTĚŽENÍ LEVOBŘ...'!J32</f>
        <v>13572540</v>
      </c>
      <c r="AH96" s="10"/>
      <c r="AI96" s="10"/>
      <c r="AJ96" s="10"/>
      <c r="AK96" s="10"/>
      <c r="AL96" s="10"/>
      <c r="AM96" s="10"/>
      <c r="AN96" s="110">
        <f>SUM(AG96,AT96)</f>
        <v>16422773.4</v>
      </c>
      <c r="AO96" s="10"/>
      <c r="AP96" s="10"/>
      <c r="AQ96" s="111" t="s">
        <v>84</v>
      </c>
      <c r="AR96" s="56"/>
      <c r="AS96" s="112">
        <v>0</v>
      </c>
      <c r="AT96" s="113">
        <f>ROUND(SUM(AV96:AW96),2)</f>
        <v>2850233.3999999999</v>
      </c>
      <c r="AU96" s="114">
        <f>'SO – 01 - ODTĚŽENÍ LEVOBŘ...'!P122</f>
        <v>1537.4000000000001</v>
      </c>
      <c r="AV96" s="113">
        <f>'SO – 01 - ODTĚŽENÍ LEVOBŘ...'!J35</f>
        <v>2850233.3999999999</v>
      </c>
      <c r="AW96" s="113">
        <f>'SO – 01 - ODTĚŽENÍ LEVOBŘ...'!J36</f>
        <v>0</v>
      </c>
      <c r="AX96" s="113">
        <f>'SO – 01 - ODTĚŽENÍ LEVOBŘ...'!J37</f>
        <v>0</v>
      </c>
      <c r="AY96" s="113">
        <f>'SO – 01 - ODTĚŽENÍ LEVOBŘ...'!J38</f>
        <v>0</v>
      </c>
      <c r="AZ96" s="113">
        <f>'SO – 01 - ODTĚŽENÍ LEVOBŘ...'!F35</f>
        <v>13572540</v>
      </c>
      <c r="BA96" s="113">
        <f>'SO – 01 - ODTĚŽENÍ LEVOBŘ...'!F36</f>
        <v>0</v>
      </c>
      <c r="BB96" s="113">
        <f>'SO – 01 - ODTĚŽENÍ LEVOBŘ...'!F37</f>
        <v>0</v>
      </c>
      <c r="BC96" s="113">
        <f>'SO – 01 - ODTĚŽENÍ LEVOBŘ...'!F38</f>
        <v>0</v>
      </c>
      <c r="BD96" s="115">
        <f>'SO – 01 - ODTĚŽENÍ LEVOBŘ...'!F39</f>
        <v>0</v>
      </c>
      <c r="BE96" s="4"/>
      <c r="BT96" s="25" t="s">
        <v>80</v>
      </c>
      <c r="BV96" s="25" t="s">
        <v>73</v>
      </c>
      <c r="BW96" s="25" t="s">
        <v>85</v>
      </c>
      <c r="BX96" s="25" t="s">
        <v>79</v>
      </c>
      <c r="CL96" s="25" t="s">
        <v>1</v>
      </c>
    </row>
    <row r="97" s="4" customFormat="1" ht="23.25" customHeight="1">
      <c r="A97" s="108" t="s">
        <v>81</v>
      </c>
      <c r="B97" s="56"/>
      <c r="C97" s="10"/>
      <c r="D97" s="10"/>
      <c r="E97" s="109" t="s">
        <v>86</v>
      </c>
      <c r="F97" s="109"/>
      <c r="G97" s="109"/>
      <c r="H97" s="109"/>
      <c r="I97" s="109"/>
      <c r="J97" s="10"/>
      <c r="K97" s="109" t="s">
        <v>87</v>
      </c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10">
        <f>'SO – 02 - OPEVNĚNÍ PRAVOB...'!J32</f>
        <v>1660581.3500000001</v>
      </c>
      <c r="AH97" s="10"/>
      <c r="AI97" s="10"/>
      <c r="AJ97" s="10"/>
      <c r="AK97" s="10"/>
      <c r="AL97" s="10"/>
      <c r="AM97" s="10"/>
      <c r="AN97" s="110">
        <f>SUM(AG97,AT97)</f>
        <v>2009303.4300000002</v>
      </c>
      <c r="AO97" s="10"/>
      <c r="AP97" s="10"/>
      <c r="AQ97" s="111" t="s">
        <v>84</v>
      </c>
      <c r="AR97" s="56"/>
      <c r="AS97" s="112">
        <v>0</v>
      </c>
      <c r="AT97" s="113">
        <f>ROUND(SUM(AV97:AW97),2)</f>
        <v>348722.08000000002</v>
      </c>
      <c r="AU97" s="114">
        <f>'SO – 02 - OPEVNĚNÍ PRAVOB...'!P124</f>
        <v>1842.2986270000001</v>
      </c>
      <c r="AV97" s="113">
        <f>'SO – 02 - OPEVNĚNÍ PRAVOB...'!J35</f>
        <v>348722.08000000002</v>
      </c>
      <c r="AW97" s="113">
        <f>'SO – 02 - OPEVNĚNÍ PRAVOB...'!J36</f>
        <v>0</v>
      </c>
      <c r="AX97" s="113">
        <f>'SO – 02 - OPEVNĚNÍ PRAVOB...'!J37</f>
        <v>0</v>
      </c>
      <c r="AY97" s="113">
        <f>'SO – 02 - OPEVNĚNÍ PRAVOB...'!J38</f>
        <v>0</v>
      </c>
      <c r="AZ97" s="113">
        <f>'SO – 02 - OPEVNĚNÍ PRAVOB...'!F35</f>
        <v>1660581.3500000001</v>
      </c>
      <c r="BA97" s="113">
        <f>'SO – 02 - OPEVNĚNÍ PRAVOB...'!F36</f>
        <v>0</v>
      </c>
      <c r="BB97" s="113">
        <f>'SO – 02 - OPEVNĚNÍ PRAVOB...'!F37</f>
        <v>0</v>
      </c>
      <c r="BC97" s="113">
        <f>'SO – 02 - OPEVNĚNÍ PRAVOB...'!F38</f>
        <v>0</v>
      </c>
      <c r="BD97" s="115">
        <f>'SO – 02 - OPEVNĚNÍ PRAVOB...'!F39</f>
        <v>0</v>
      </c>
      <c r="BE97" s="4"/>
      <c r="BT97" s="25" t="s">
        <v>80</v>
      </c>
      <c r="BV97" s="25" t="s">
        <v>73</v>
      </c>
      <c r="BW97" s="25" t="s">
        <v>88</v>
      </c>
      <c r="BX97" s="25" t="s">
        <v>79</v>
      </c>
      <c r="CL97" s="25" t="s">
        <v>1</v>
      </c>
    </row>
    <row r="98" s="4" customFormat="1" ht="23.25" customHeight="1">
      <c r="A98" s="4"/>
      <c r="B98" s="56"/>
      <c r="C98" s="10"/>
      <c r="D98" s="10"/>
      <c r="E98" s="109" t="s">
        <v>89</v>
      </c>
      <c r="F98" s="109"/>
      <c r="G98" s="109"/>
      <c r="H98" s="109"/>
      <c r="I98" s="109"/>
      <c r="J98" s="10"/>
      <c r="K98" s="109" t="s">
        <v>90</v>
      </c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16">
        <f>ROUND(SUM(AG99:AG100),2)</f>
        <v>2500000</v>
      </c>
      <c r="AH98" s="10"/>
      <c r="AI98" s="10"/>
      <c r="AJ98" s="10"/>
      <c r="AK98" s="10"/>
      <c r="AL98" s="10"/>
      <c r="AM98" s="10"/>
      <c r="AN98" s="110">
        <f>SUM(AG98,AT98)</f>
        <v>3025000</v>
      </c>
      <c r="AO98" s="10"/>
      <c r="AP98" s="10"/>
      <c r="AQ98" s="111" t="s">
        <v>84</v>
      </c>
      <c r="AR98" s="56"/>
      <c r="AS98" s="112">
        <f>ROUND(SUM(AS99:AS100),2)</f>
        <v>0</v>
      </c>
      <c r="AT98" s="113">
        <f>ROUND(SUM(AV98:AW98),2)</f>
        <v>525000</v>
      </c>
      <c r="AU98" s="114">
        <f>ROUND(SUM(AU99:AU100),5)</f>
        <v>0</v>
      </c>
      <c r="AV98" s="113">
        <f>ROUND(AZ98*L29,2)</f>
        <v>525000</v>
      </c>
      <c r="AW98" s="113">
        <f>ROUND(BA98*L30,2)</f>
        <v>0</v>
      </c>
      <c r="AX98" s="113">
        <f>ROUND(BB98*L29,2)</f>
        <v>0</v>
      </c>
      <c r="AY98" s="113">
        <f>ROUND(BC98*L30,2)</f>
        <v>0</v>
      </c>
      <c r="AZ98" s="113">
        <f>ROUND(SUM(AZ99:AZ100),2)</f>
        <v>2500000</v>
      </c>
      <c r="BA98" s="113">
        <f>ROUND(SUM(BA99:BA100),2)</f>
        <v>0</v>
      </c>
      <c r="BB98" s="113">
        <f>ROUND(SUM(BB99:BB100),2)</f>
        <v>0</v>
      </c>
      <c r="BC98" s="113">
        <f>ROUND(SUM(BC99:BC100),2)</f>
        <v>0</v>
      </c>
      <c r="BD98" s="115">
        <f>ROUND(SUM(BD99:BD100),2)</f>
        <v>0</v>
      </c>
      <c r="BE98" s="4"/>
      <c r="BS98" s="25" t="s">
        <v>70</v>
      </c>
      <c r="BT98" s="25" t="s">
        <v>80</v>
      </c>
      <c r="BU98" s="25" t="s">
        <v>72</v>
      </c>
      <c r="BV98" s="25" t="s">
        <v>73</v>
      </c>
      <c r="BW98" s="25" t="s">
        <v>91</v>
      </c>
      <c r="BX98" s="25" t="s">
        <v>79</v>
      </c>
      <c r="CL98" s="25" t="s">
        <v>1</v>
      </c>
    </row>
    <row r="99" s="4" customFormat="1" ht="16.5" customHeight="1">
      <c r="A99" s="108" t="s">
        <v>81</v>
      </c>
      <c r="B99" s="56"/>
      <c r="C99" s="10"/>
      <c r="D99" s="10"/>
      <c r="E99" s="10"/>
      <c r="F99" s="109" t="s">
        <v>92</v>
      </c>
      <c r="G99" s="109"/>
      <c r="H99" s="109"/>
      <c r="I99" s="109"/>
      <c r="J99" s="109"/>
      <c r="K99" s="10"/>
      <c r="L99" s="109" t="s">
        <v>93</v>
      </c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10">
        <f>'SO-03.1 - VÝPUSTNÝ OBJEKT'!J34</f>
        <v>900000</v>
      </c>
      <c r="AH99" s="10"/>
      <c r="AI99" s="10"/>
      <c r="AJ99" s="10"/>
      <c r="AK99" s="10"/>
      <c r="AL99" s="10"/>
      <c r="AM99" s="10"/>
      <c r="AN99" s="110">
        <f>SUM(AG99,AT99)</f>
        <v>1089000</v>
      </c>
      <c r="AO99" s="10"/>
      <c r="AP99" s="10"/>
      <c r="AQ99" s="111" t="s">
        <v>84</v>
      </c>
      <c r="AR99" s="56"/>
      <c r="AS99" s="112">
        <v>0</v>
      </c>
      <c r="AT99" s="113">
        <f>ROUND(SUM(AV99:AW99),2)</f>
        <v>189000</v>
      </c>
      <c r="AU99" s="114">
        <f>'SO-03.1 - VÝPUSTNÝ OBJEKT'!P126</f>
        <v>0</v>
      </c>
      <c r="AV99" s="113">
        <f>'SO-03.1 - VÝPUSTNÝ OBJEKT'!J37</f>
        <v>189000</v>
      </c>
      <c r="AW99" s="113">
        <f>'SO-03.1 - VÝPUSTNÝ OBJEKT'!J38</f>
        <v>0</v>
      </c>
      <c r="AX99" s="113">
        <f>'SO-03.1 - VÝPUSTNÝ OBJEKT'!J39</f>
        <v>0</v>
      </c>
      <c r="AY99" s="113">
        <f>'SO-03.1 - VÝPUSTNÝ OBJEKT'!J40</f>
        <v>0</v>
      </c>
      <c r="AZ99" s="113">
        <f>'SO-03.1 - VÝPUSTNÝ OBJEKT'!F37</f>
        <v>900000</v>
      </c>
      <c r="BA99" s="113">
        <f>'SO-03.1 - VÝPUSTNÝ OBJEKT'!F38</f>
        <v>0</v>
      </c>
      <c r="BB99" s="113">
        <f>'SO-03.1 - VÝPUSTNÝ OBJEKT'!F39</f>
        <v>0</v>
      </c>
      <c r="BC99" s="113">
        <f>'SO-03.1 - VÝPUSTNÝ OBJEKT'!F40</f>
        <v>0</v>
      </c>
      <c r="BD99" s="115">
        <f>'SO-03.1 - VÝPUSTNÝ OBJEKT'!F41</f>
        <v>0</v>
      </c>
      <c r="BE99" s="4"/>
      <c r="BT99" s="25" t="s">
        <v>94</v>
      </c>
      <c r="BV99" s="25" t="s">
        <v>73</v>
      </c>
      <c r="BW99" s="25" t="s">
        <v>95</v>
      </c>
      <c r="BX99" s="25" t="s">
        <v>91</v>
      </c>
      <c r="CL99" s="25" t="s">
        <v>1</v>
      </c>
    </row>
    <row r="100" s="4" customFormat="1" ht="16.5" customHeight="1">
      <c r="A100" s="108" t="s">
        <v>81</v>
      </c>
      <c r="B100" s="56"/>
      <c r="C100" s="10"/>
      <c r="D100" s="10"/>
      <c r="E100" s="10"/>
      <c r="F100" s="109" t="s">
        <v>96</v>
      </c>
      <c r="G100" s="109"/>
      <c r="H100" s="109"/>
      <c r="I100" s="109"/>
      <c r="J100" s="109"/>
      <c r="K100" s="10"/>
      <c r="L100" s="109" t="s">
        <v>97</v>
      </c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10">
        <f>'SO-03.2 - ELEKTRICKÁ PŘÍP...'!J34</f>
        <v>1600000</v>
      </c>
      <c r="AH100" s="10"/>
      <c r="AI100" s="10"/>
      <c r="AJ100" s="10"/>
      <c r="AK100" s="10"/>
      <c r="AL100" s="10"/>
      <c r="AM100" s="10"/>
      <c r="AN100" s="110">
        <f>SUM(AG100,AT100)</f>
        <v>1936000</v>
      </c>
      <c r="AO100" s="10"/>
      <c r="AP100" s="10"/>
      <c r="AQ100" s="111" t="s">
        <v>84</v>
      </c>
      <c r="AR100" s="56"/>
      <c r="AS100" s="112">
        <v>0</v>
      </c>
      <c r="AT100" s="113">
        <f>ROUND(SUM(AV100:AW100),2)</f>
        <v>336000</v>
      </c>
      <c r="AU100" s="114">
        <f>'SO-03.2 - ELEKTRICKÁ PŘÍP...'!P126</f>
        <v>0</v>
      </c>
      <c r="AV100" s="113">
        <f>'SO-03.2 - ELEKTRICKÁ PŘÍP...'!J37</f>
        <v>336000</v>
      </c>
      <c r="AW100" s="113">
        <f>'SO-03.2 - ELEKTRICKÁ PŘÍP...'!J38</f>
        <v>0</v>
      </c>
      <c r="AX100" s="113">
        <f>'SO-03.2 - ELEKTRICKÁ PŘÍP...'!J39</f>
        <v>0</v>
      </c>
      <c r="AY100" s="113">
        <f>'SO-03.2 - ELEKTRICKÁ PŘÍP...'!J40</f>
        <v>0</v>
      </c>
      <c r="AZ100" s="113">
        <f>'SO-03.2 - ELEKTRICKÁ PŘÍP...'!F37</f>
        <v>1600000</v>
      </c>
      <c r="BA100" s="113">
        <f>'SO-03.2 - ELEKTRICKÁ PŘÍP...'!F38</f>
        <v>0</v>
      </c>
      <c r="BB100" s="113">
        <f>'SO-03.2 - ELEKTRICKÁ PŘÍP...'!F39</f>
        <v>0</v>
      </c>
      <c r="BC100" s="113">
        <f>'SO-03.2 - ELEKTRICKÁ PŘÍP...'!F40</f>
        <v>0</v>
      </c>
      <c r="BD100" s="115">
        <f>'SO-03.2 - ELEKTRICKÁ PŘÍP...'!F41</f>
        <v>0</v>
      </c>
      <c r="BE100" s="4"/>
      <c r="BT100" s="25" t="s">
        <v>94</v>
      </c>
      <c r="BV100" s="25" t="s">
        <v>73</v>
      </c>
      <c r="BW100" s="25" t="s">
        <v>98</v>
      </c>
      <c r="BX100" s="25" t="s">
        <v>91</v>
      </c>
      <c r="CL100" s="25" t="s">
        <v>1</v>
      </c>
    </row>
    <row r="101" s="4" customFormat="1" ht="16.5" customHeight="1">
      <c r="A101" s="108" t="s">
        <v>81</v>
      </c>
      <c r="B101" s="56"/>
      <c r="C101" s="10"/>
      <c r="D101" s="10"/>
      <c r="E101" s="109" t="s">
        <v>99</v>
      </c>
      <c r="F101" s="109"/>
      <c r="G101" s="109"/>
      <c r="H101" s="109"/>
      <c r="I101" s="109"/>
      <c r="J101" s="10"/>
      <c r="K101" s="109" t="s">
        <v>100</v>
      </c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10">
        <f>'VRN - VEDLEJŠÍ ROZPOČTOVÉ...'!J32</f>
        <v>417750</v>
      </c>
      <c r="AH101" s="10"/>
      <c r="AI101" s="10"/>
      <c r="AJ101" s="10"/>
      <c r="AK101" s="10"/>
      <c r="AL101" s="10"/>
      <c r="AM101" s="10"/>
      <c r="AN101" s="110">
        <f>SUM(AG101,AT101)</f>
        <v>505477.5</v>
      </c>
      <c r="AO101" s="10"/>
      <c r="AP101" s="10"/>
      <c r="AQ101" s="111" t="s">
        <v>84</v>
      </c>
      <c r="AR101" s="56"/>
      <c r="AS101" s="112">
        <v>0</v>
      </c>
      <c r="AT101" s="113">
        <f>ROUND(SUM(AV101:AW101),2)</f>
        <v>87727.5</v>
      </c>
      <c r="AU101" s="114">
        <f>'VRN - VEDLEJŠÍ ROZPOČTOVÉ...'!P121</f>
        <v>0</v>
      </c>
      <c r="AV101" s="113">
        <f>'VRN - VEDLEJŠÍ ROZPOČTOVÉ...'!J35</f>
        <v>87727.5</v>
      </c>
      <c r="AW101" s="113">
        <f>'VRN - VEDLEJŠÍ ROZPOČTOVÉ...'!J36</f>
        <v>0</v>
      </c>
      <c r="AX101" s="113">
        <f>'VRN - VEDLEJŠÍ ROZPOČTOVÉ...'!J37</f>
        <v>0</v>
      </c>
      <c r="AY101" s="113">
        <f>'VRN - VEDLEJŠÍ ROZPOČTOVÉ...'!J38</f>
        <v>0</v>
      </c>
      <c r="AZ101" s="113">
        <f>'VRN - VEDLEJŠÍ ROZPOČTOVÉ...'!F35</f>
        <v>417750</v>
      </c>
      <c r="BA101" s="113">
        <f>'VRN - VEDLEJŠÍ ROZPOČTOVÉ...'!F36</f>
        <v>0</v>
      </c>
      <c r="BB101" s="113">
        <f>'VRN - VEDLEJŠÍ ROZPOČTOVÉ...'!F37</f>
        <v>0</v>
      </c>
      <c r="BC101" s="113">
        <f>'VRN - VEDLEJŠÍ ROZPOČTOVÉ...'!F38</f>
        <v>0</v>
      </c>
      <c r="BD101" s="115">
        <f>'VRN - VEDLEJŠÍ ROZPOČTOVÉ...'!F39</f>
        <v>0</v>
      </c>
      <c r="BE101" s="4"/>
      <c r="BT101" s="25" t="s">
        <v>80</v>
      </c>
      <c r="BV101" s="25" t="s">
        <v>73</v>
      </c>
      <c r="BW101" s="25" t="s">
        <v>101</v>
      </c>
      <c r="BX101" s="25" t="s">
        <v>79</v>
      </c>
      <c r="CL101" s="25" t="s">
        <v>1</v>
      </c>
    </row>
    <row r="102" s="7" customFormat="1" ht="16.5" customHeight="1">
      <c r="A102" s="7"/>
      <c r="B102" s="96"/>
      <c r="C102" s="97"/>
      <c r="D102" s="98" t="s">
        <v>102</v>
      </c>
      <c r="E102" s="98"/>
      <c r="F102" s="98"/>
      <c r="G102" s="98"/>
      <c r="H102" s="98"/>
      <c r="I102" s="99"/>
      <c r="J102" s="98" t="s">
        <v>103</v>
      </c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100">
        <f>ROUND(AG103+AG104+AG105+AG108,2)</f>
        <v>10215834.01</v>
      </c>
      <c r="AH102" s="99"/>
      <c r="AI102" s="99"/>
      <c r="AJ102" s="99"/>
      <c r="AK102" s="99"/>
      <c r="AL102" s="99"/>
      <c r="AM102" s="99"/>
      <c r="AN102" s="101">
        <f>SUM(AG102,AT102)</f>
        <v>12361159.15</v>
      </c>
      <c r="AO102" s="99"/>
      <c r="AP102" s="99"/>
      <c r="AQ102" s="102" t="s">
        <v>77</v>
      </c>
      <c r="AR102" s="96"/>
      <c r="AS102" s="103">
        <f>ROUND(AS103+AS104+AS105+AS108,2)</f>
        <v>0</v>
      </c>
      <c r="AT102" s="104">
        <f>ROUND(SUM(AV102:AW102),2)</f>
        <v>2145325.1400000001</v>
      </c>
      <c r="AU102" s="105">
        <f>ROUND(AU103+AU104+AU105+AU108,5)</f>
        <v>4581.9647999999997</v>
      </c>
      <c r="AV102" s="104">
        <f>ROUND(AZ102*L29,2)</f>
        <v>2145325.1400000001</v>
      </c>
      <c r="AW102" s="104">
        <f>ROUND(BA102*L30,2)</f>
        <v>0</v>
      </c>
      <c r="AX102" s="104">
        <f>ROUND(BB102*L29,2)</f>
        <v>0</v>
      </c>
      <c r="AY102" s="104">
        <f>ROUND(BC102*L30,2)</f>
        <v>0</v>
      </c>
      <c r="AZ102" s="104">
        <f>ROUND(AZ103+AZ104+AZ105+AZ108,2)</f>
        <v>10215834.01</v>
      </c>
      <c r="BA102" s="104">
        <f>ROUND(BA103+BA104+BA105+BA108,2)</f>
        <v>0</v>
      </c>
      <c r="BB102" s="104">
        <f>ROUND(BB103+BB104+BB105+BB108,2)</f>
        <v>0</v>
      </c>
      <c r="BC102" s="104">
        <f>ROUND(BC103+BC104+BC105+BC108,2)</f>
        <v>0</v>
      </c>
      <c r="BD102" s="106">
        <f>ROUND(BD103+BD104+BD105+BD108,2)</f>
        <v>0</v>
      </c>
      <c r="BE102" s="7"/>
      <c r="BS102" s="107" t="s">
        <v>70</v>
      </c>
      <c r="BT102" s="107" t="s">
        <v>78</v>
      </c>
      <c r="BU102" s="107" t="s">
        <v>72</v>
      </c>
      <c r="BV102" s="107" t="s">
        <v>73</v>
      </c>
      <c r="BW102" s="107" t="s">
        <v>104</v>
      </c>
      <c r="BX102" s="107" t="s">
        <v>4</v>
      </c>
      <c r="CL102" s="107" t="s">
        <v>1</v>
      </c>
      <c r="CM102" s="107" t="s">
        <v>80</v>
      </c>
    </row>
    <row r="103" s="4" customFormat="1" ht="23.25" customHeight="1">
      <c r="A103" s="108" t="s">
        <v>81</v>
      </c>
      <c r="B103" s="56"/>
      <c r="C103" s="10"/>
      <c r="D103" s="10"/>
      <c r="E103" s="109" t="s">
        <v>82</v>
      </c>
      <c r="F103" s="109"/>
      <c r="G103" s="109"/>
      <c r="H103" s="109"/>
      <c r="I103" s="109"/>
      <c r="J103" s="10"/>
      <c r="K103" s="109" t="s">
        <v>105</v>
      </c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10">
        <f>'SO – 01 - ODTĚŽENÍ BERMY ...'!J32</f>
        <v>4005930</v>
      </c>
      <c r="AH103" s="10"/>
      <c r="AI103" s="10"/>
      <c r="AJ103" s="10"/>
      <c r="AK103" s="10"/>
      <c r="AL103" s="10"/>
      <c r="AM103" s="10"/>
      <c r="AN103" s="110">
        <f>SUM(AG103,AT103)</f>
        <v>4847175.2999999998</v>
      </c>
      <c r="AO103" s="10"/>
      <c r="AP103" s="10"/>
      <c r="AQ103" s="111" t="s">
        <v>84</v>
      </c>
      <c r="AR103" s="56"/>
      <c r="AS103" s="112">
        <v>0</v>
      </c>
      <c r="AT103" s="113">
        <f>ROUND(SUM(AV103:AW103),2)</f>
        <v>841245.30000000005</v>
      </c>
      <c r="AU103" s="114">
        <f>'SO – 01 - ODTĚŽENÍ BERMY ...'!P122</f>
        <v>745.20000000000005</v>
      </c>
      <c r="AV103" s="113">
        <f>'SO – 01 - ODTĚŽENÍ BERMY ...'!J35</f>
        <v>841245.30000000005</v>
      </c>
      <c r="AW103" s="113">
        <f>'SO – 01 - ODTĚŽENÍ BERMY ...'!J36</f>
        <v>0</v>
      </c>
      <c r="AX103" s="113">
        <f>'SO – 01 - ODTĚŽENÍ BERMY ...'!J37</f>
        <v>0</v>
      </c>
      <c r="AY103" s="113">
        <f>'SO – 01 - ODTĚŽENÍ BERMY ...'!J38</f>
        <v>0</v>
      </c>
      <c r="AZ103" s="113">
        <f>'SO – 01 - ODTĚŽENÍ BERMY ...'!F35</f>
        <v>4005930</v>
      </c>
      <c r="BA103" s="113">
        <f>'SO – 01 - ODTĚŽENÍ BERMY ...'!F36</f>
        <v>0</v>
      </c>
      <c r="BB103" s="113">
        <f>'SO – 01 - ODTĚŽENÍ BERMY ...'!F37</f>
        <v>0</v>
      </c>
      <c r="BC103" s="113">
        <f>'SO – 01 - ODTĚŽENÍ BERMY ...'!F38</f>
        <v>0</v>
      </c>
      <c r="BD103" s="115">
        <f>'SO – 01 - ODTĚŽENÍ BERMY ...'!F39</f>
        <v>0</v>
      </c>
      <c r="BE103" s="4"/>
      <c r="BT103" s="25" t="s">
        <v>80</v>
      </c>
      <c r="BV103" s="25" t="s">
        <v>73</v>
      </c>
      <c r="BW103" s="25" t="s">
        <v>106</v>
      </c>
      <c r="BX103" s="25" t="s">
        <v>104</v>
      </c>
      <c r="CL103" s="25" t="s">
        <v>1</v>
      </c>
    </row>
    <row r="104" s="4" customFormat="1" ht="23.25" customHeight="1">
      <c r="A104" s="108" t="s">
        <v>81</v>
      </c>
      <c r="B104" s="56"/>
      <c r="C104" s="10"/>
      <c r="D104" s="10"/>
      <c r="E104" s="109" t="s">
        <v>86</v>
      </c>
      <c r="F104" s="109"/>
      <c r="G104" s="109"/>
      <c r="H104" s="109"/>
      <c r="I104" s="109"/>
      <c r="J104" s="10"/>
      <c r="K104" s="109" t="s">
        <v>107</v>
      </c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10">
        <f>'SO – 02 - OPEVNĚNÍ HRÁZÍ'!J32</f>
        <v>3460154.0099999998</v>
      </c>
      <c r="AH104" s="10"/>
      <c r="AI104" s="10"/>
      <c r="AJ104" s="10"/>
      <c r="AK104" s="10"/>
      <c r="AL104" s="10"/>
      <c r="AM104" s="10"/>
      <c r="AN104" s="110">
        <f>SUM(AG104,AT104)</f>
        <v>4186786.3499999996</v>
      </c>
      <c r="AO104" s="10"/>
      <c r="AP104" s="10"/>
      <c r="AQ104" s="111" t="s">
        <v>84</v>
      </c>
      <c r="AR104" s="56"/>
      <c r="AS104" s="112">
        <v>0</v>
      </c>
      <c r="AT104" s="113">
        <f>ROUND(SUM(AV104:AW104),2)</f>
        <v>726632.33999999997</v>
      </c>
      <c r="AU104" s="114">
        <f>'SO – 02 - OPEVNĚNÍ HRÁZÍ'!P124</f>
        <v>3836.7648040000004</v>
      </c>
      <c r="AV104" s="113">
        <f>'SO – 02 - OPEVNĚNÍ HRÁZÍ'!J35</f>
        <v>726632.33999999997</v>
      </c>
      <c r="AW104" s="113">
        <f>'SO – 02 - OPEVNĚNÍ HRÁZÍ'!J36</f>
        <v>0</v>
      </c>
      <c r="AX104" s="113">
        <f>'SO – 02 - OPEVNĚNÍ HRÁZÍ'!J37</f>
        <v>0</v>
      </c>
      <c r="AY104" s="113">
        <f>'SO – 02 - OPEVNĚNÍ HRÁZÍ'!J38</f>
        <v>0</v>
      </c>
      <c r="AZ104" s="113">
        <f>'SO – 02 - OPEVNĚNÍ HRÁZÍ'!F35</f>
        <v>3460154.0099999998</v>
      </c>
      <c r="BA104" s="113">
        <f>'SO – 02 - OPEVNĚNÍ HRÁZÍ'!F36</f>
        <v>0</v>
      </c>
      <c r="BB104" s="113">
        <f>'SO – 02 - OPEVNĚNÍ HRÁZÍ'!F37</f>
        <v>0</v>
      </c>
      <c r="BC104" s="113">
        <f>'SO – 02 - OPEVNĚNÍ HRÁZÍ'!F38</f>
        <v>0</v>
      </c>
      <c r="BD104" s="115">
        <f>'SO – 02 - OPEVNĚNÍ HRÁZÍ'!F39</f>
        <v>0</v>
      </c>
      <c r="BE104" s="4"/>
      <c r="BT104" s="25" t="s">
        <v>80</v>
      </c>
      <c r="BV104" s="25" t="s">
        <v>73</v>
      </c>
      <c r="BW104" s="25" t="s">
        <v>108</v>
      </c>
      <c r="BX104" s="25" t="s">
        <v>104</v>
      </c>
      <c r="CL104" s="25" t="s">
        <v>1</v>
      </c>
    </row>
    <row r="105" s="4" customFormat="1" ht="23.25" customHeight="1">
      <c r="A105" s="4"/>
      <c r="B105" s="56"/>
      <c r="C105" s="10"/>
      <c r="D105" s="10"/>
      <c r="E105" s="109" t="s">
        <v>89</v>
      </c>
      <c r="F105" s="109"/>
      <c r="G105" s="109"/>
      <c r="H105" s="109"/>
      <c r="I105" s="109"/>
      <c r="J105" s="10"/>
      <c r="K105" s="109" t="s">
        <v>90</v>
      </c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16">
        <f>ROUND(SUM(AG106:AG107),2)</f>
        <v>2500000</v>
      </c>
      <c r="AH105" s="10"/>
      <c r="AI105" s="10"/>
      <c r="AJ105" s="10"/>
      <c r="AK105" s="10"/>
      <c r="AL105" s="10"/>
      <c r="AM105" s="10"/>
      <c r="AN105" s="110">
        <f>SUM(AG105,AT105)</f>
        <v>3025000</v>
      </c>
      <c r="AO105" s="10"/>
      <c r="AP105" s="10"/>
      <c r="AQ105" s="111" t="s">
        <v>84</v>
      </c>
      <c r="AR105" s="56"/>
      <c r="AS105" s="112">
        <f>ROUND(SUM(AS106:AS107),2)</f>
        <v>0</v>
      </c>
      <c r="AT105" s="113">
        <f>ROUND(SUM(AV105:AW105),2)</f>
        <v>525000</v>
      </c>
      <c r="AU105" s="114">
        <f>ROUND(SUM(AU106:AU107),5)</f>
        <v>0</v>
      </c>
      <c r="AV105" s="113">
        <f>ROUND(AZ105*L29,2)</f>
        <v>525000</v>
      </c>
      <c r="AW105" s="113">
        <f>ROUND(BA105*L30,2)</f>
        <v>0</v>
      </c>
      <c r="AX105" s="113">
        <f>ROUND(BB105*L29,2)</f>
        <v>0</v>
      </c>
      <c r="AY105" s="113">
        <f>ROUND(BC105*L30,2)</f>
        <v>0</v>
      </c>
      <c r="AZ105" s="113">
        <f>ROUND(SUM(AZ106:AZ107),2)</f>
        <v>2500000</v>
      </c>
      <c r="BA105" s="113">
        <f>ROUND(SUM(BA106:BA107),2)</f>
        <v>0</v>
      </c>
      <c r="BB105" s="113">
        <f>ROUND(SUM(BB106:BB107),2)</f>
        <v>0</v>
      </c>
      <c r="BC105" s="113">
        <f>ROUND(SUM(BC106:BC107),2)</f>
        <v>0</v>
      </c>
      <c r="BD105" s="115">
        <f>ROUND(SUM(BD106:BD107),2)</f>
        <v>0</v>
      </c>
      <c r="BE105" s="4"/>
      <c r="BS105" s="25" t="s">
        <v>70</v>
      </c>
      <c r="BT105" s="25" t="s">
        <v>80</v>
      </c>
      <c r="BU105" s="25" t="s">
        <v>72</v>
      </c>
      <c r="BV105" s="25" t="s">
        <v>73</v>
      </c>
      <c r="BW105" s="25" t="s">
        <v>109</v>
      </c>
      <c r="BX105" s="25" t="s">
        <v>104</v>
      </c>
      <c r="CL105" s="25" t="s">
        <v>1</v>
      </c>
    </row>
    <row r="106" s="4" customFormat="1" ht="16.5" customHeight="1">
      <c r="A106" s="108" t="s">
        <v>81</v>
      </c>
      <c r="B106" s="56"/>
      <c r="C106" s="10"/>
      <c r="D106" s="10"/>
      <c r="E106" s="10"/>
      <c r="F106" s="109" t="s">
        <v>92</v>
      </c>
      <c r="G106" s="109"/>
      <c r="H106" s="109"/>
      <c r="I106" s="109"/>
      <c r="J106" s="109"/>
      <c r="K106" s="10"/>
      <c r="L106" s="109" t="s">
        <v>93</v>
      </c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10">
        <f>'SO-03.1 - VÝPUSTNÝ OBJEKT_01'!J34</f>
        <v>900000</v>
      </c>
      <c r="AH106" s="10"/>
      <c r="AI106" s="10"/>
      <c r="AJ106" s="10"/>
      <c r="AK106" s="10"/>
      <c r="AL106" s="10"/>
      <c r="AM106" s="10"/>
      <c r="AN106" s="110">
        <f>SUM(AG106,AT106)</f>
        <v>1089000</v>
      </c>
      <c r="AO106" s="10"/>
      <c r="AP106" s="10"/>
      <c r="AQ106" s="111" t="s">
        <v>84</v>
      </c>
      <c r="AR106" s="56"/>
      <c r="AS106" s="112">
        <v>0</v>
      </c>
      <c r="AT106" s="113">
        <f>ROUND(SUM(AV106:AW106),2)</f>
        <v>189000</v>
      </c>
      <c r="AU106" s="114">
        <f>'SO-03.1 - VÝPUSTNÝ OBJEKT_01'!P126</f>
        <v>0</v>
      </c>
      <c r="AV106" s="113">
        <f>'SO-03.1 - VÝPUSTNÝ OBJEKT_01'!J37</f>
        <v>189000</v>
      </c>
      <c r="AW106" s="113">
        <f>'SO-03.1 - VÝPUSTNÝ OBJEKT_01'!J38</f>
        <v>0</v>
      </c>
      <c r="AX106" s="113">
        <f>'SO-03.1 - VÝPUSTNÝ OBJEKT_01'!J39</f>
        <v>0</v>
      </c>
      <c r="AY106" s="113">
        <f>'SO-03.1 - VÝPUSTNÝ OBJEKT_01'!J40</f>
        <v>0</v>
      </c>
      <c r="AZ106" s="113">
        <f>'SO-03.1 - VÝPUSTNÝ OBJEKT_01'!F37</f>
        <v>900000</v>
      </c>
      <c r="BA106" s="113">
        <f>'SO-03.1 - VÝPUSTNÝ OBJEKT_01'!F38</f>
        <v>0</v>
      </c>
      <c r="BB106" s="113">
        <f>'SO-03.1 - VÝPUSTNÝ OBJEKT_01'!F39</f>
        <v>0</v>
      </c>
      <c r="BC106" s="113">
        <f>'SO-03.1 - VÝPUSTNÝ OBJEKT_01'!F40</f>
        <v>0</v>
      </c>
      <c r="BD106" s="115">
        <f>'SO-03.1 - VÝPUSTNÝ OBJEKT_01'!F41</f>
        <v>0</v>
      </c>
      <c r="BE106" s="4"/>
      <c r="BT106" s="25" t="s">
        <v>94</v>
      </c>
      <c r="BV106" s="25" t="s">
        <v>73</v>
      </c>
      <c r="BW106" s="25" t="s">
        <v>110</v>
      </c>
      <c r="BX106" s="25" t="s">
        <v>109</v>
      </c>
      <c r="CL106" s="25" t="s">
        <v>1</v>
      </c>
    </row>
    <row r="107" s="4" customFormat="1" ht="16.5" customHeight="1">
      <c r="A107" s="108" t="s">
        <v>81</v>
      </c>
      <c r="B107" s="56"/>
      <c r="C107" s="10"/>
      <c r="D107" s="10"/>
      <c r="E107" s="10"/>
      <c r="F107" s="109" t="s">
        <v>96</v>
      </c>
      <c r="G107" s="109"/>
      <c r="H107" s="109"/>
      <c r="I107" s="109"/>
      <c r="J107" s="109"/>
      <c r="K107" s="10"/>
      <c r="L107" s="109" t="s">
        <v>97</v>
      </c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10">
        <f>'SO-03.2 - ELEKTRICKÁ PŘÍP..._01'!J34</f>
        <v>1600000</v>
      </c>
      <c r="AH107" s="10"/>
      <c r="AI107" s="10"/>
      <c r="AJ107" s="10"/>
      <c r="AK107" s="10"/>
      <c r="AL107" s="10"/>
      <c r="AM107" s="10"/>
      <c r="AN107" s="110">
        <f>SUM(AG107,AT107)</f>
        <v>1936000</v>
      </c>
      <c r="AO107" s="10"/>
      <c r="AP107" s="10"/>
      <c r="AQ107" s="111" t="s">
        <v>84</v>
      </c>
      <c r="AR107" s="56"/>
      <c r="AS107" s="112">
        <v>0</v>
      </c>
      <c r="AT107" s="113">
        <f>ROUND(SUM(AV107:AW107),2)</f>
        <v>336000</v>
      </c>
      <c r="AU107" s="114">
        <f>'SO-03.2 - ELEKTRICKÁ PŘÍP..._01'!P126</f>
        <v>0</v>
      </c>
      <c r="AV107" s="113">
        <f>'SO-03.2 - ELEKTRICKÁ PŘÍP..._01'!J37</f>
        <v>336000</v>
      </c>
      <c r="AW107" s="113">
        <f>'SO-03.2 - ELEKTRICKÁ PŘÍP..._01'!J38</f>
        <v>0</v>
      </c>
      <c r="AX107" s="113">
        <f>'SO-03.2 - ELEKTRICKÁ PŘÍP..._01'!J39</f>
        <v>0</v>
      </c>
      <c r="AY107" s="113">
        <f>'SO-03.2 - ELEKTRICKÁ PŘÍP..._01'!J40</f>
        <v>0</v>
      </c>
      <c r="AZ107" s="113">
        <f>'SO-03.2 - ELEKTRICKÁ PŘÍP..._01'!F37</f>
        <v>1600000</v>
      </c>
      <c r="BA107" s="113">
        <f>'SO-03.2 - ELEKTRICKÁ PŘÍP..._01'!F38</f>
        <v>0</v>
      </c>
      <c r="BB107" s="113">
        <f>'SO-03.2 - ELEKTRICKÁ PŘÍP..._01'!F39</f>
        <v>0</v>
      </c>
      <c r="BC107" s="113">
        <f>'SO-03.2 - ELEKTRICKÁ PŘÍP..._01'!F40</f>
        <v>0</v>
      </c>
      <c r="BD107" s="115">
        <f>'SO-03.2 - ELEKTRICKÁ PŘÍP..._01'!F41</f>
        <v>0</v>
      </c>
      <c r="BE107" s="4"/>
      <c r="BT107" s="25" t="s">
        <v>94</v>
      </c>
      <c r="BV107" s="25" t="s">
        <v>73</v>
      </c>
      <c r="BW107" s="25" t="s">
        <v>111</v>
      </c>
      <c r="BX107" s="25" t="s">
        <v>109</v>
      </c>
      <c r="CL107" s="25" t="s">
        <v>1</v>
      </c>
    </row>
    <row r="108" s="4" customFormat="1" ht="16.5" customHeight="1">
      <c r="A108" s="108" t="s">
        <v>81</v>
      </c>
      <c r="B108" s="56"/>
      <c r="C108" s="10"/>
      <c r="D108" s="10"/>
      <c r="E108" s="109" t="s">
        <v>99</v>
      </c>
      <c r="F108" s="109"/>
      <c r="G108" s="109"/>
      <c r="H108" s="109"/>
      <c r="I108" s="109"/>
      <c r="J108" s="10"/>
      <c r="K108" s="109" t="s">
        <v>100</v>
      </c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10">
        <f>'VRN - VEDLEJŠÍ ROZPOČTOVÉ..._01'!J32</f>
        <v>249750</v>
      </c>
      <c r="AH108" s="10"/>
      <c r="AI108" s="10"/>
      <c r="AJ108" s="10"/>
      <c r="AK108" s="10"/>
      <c r="AL108" s="10"/>
      <c r="AM108" s="10"/>
      <c r="AN108" s="110">
        <f>SUM(AG108,AT108)</f>
        <v>302197.5</v>
      </c>
      <c r="AO108" s="10"/>
      <c r="AP108" s="10"/>
      <c r="AQ108" s="111" t="s">
        <v>84</v>
      </c>
      <c r="AR108" s="56"/>
      <c r="AS108" s="112">
        <v>0</v>
      </c>
      <c r="AT108" s="113">
        <f>ROUND(SUM(AV108:AW108),2)</f>
        <v>52447.5</v>
      </c>
      <c r="AU108" s="114">
        <f>'VRN - VEDLEJŠÍ ROZPOČTOVÉ..._01'!P121</f>
        <v>0</v>
      </c>
      <c r="AV108" s="113">
        <f>'VRN - VEDLEJŠÍ ROZPOČTOVÉ..._01'!J35</f>
        <v>52447.5</v>
      </c>
      <c r="AW108" s="113">
        <f>'VRN - VEDLEJŠÍ ROZPOČTOVÉ..._01'!J36</f>
        <v>0</v>
      </c>
      <c r="AX108" s="113">
        <f>'VRN - VEDLEJŠÍ ROZPOČTOVÉ..._01'!J37</f>
        <v>0</v>
      </c>
      <c r="AY108" s="113">
        <f>'VRN - VEDLEJŠÍ ROZPOČTOVÉ..._01'!J38</f>
        <v>0</v>
      </c>
      <c r="AZ108" s="113">
        <f>'VRN - VEDLEJŠÍ ROZPOČTOVÉ..._01'!F35</f>
        <v>249750</v>
      </c>
      <c r="BA108" s="113">
        <f>'VRN - VEDLEJŠÍ ROZPOČTOVÉ..._01'!F36</f>
        <v>0</v>
      </c>
      <c r="BB108" s="113">
        <f>'VRN - VEDLEJŠÍ ROZPOČTOVÉ..._01'!F37</f>
        <v>0</v>
      </c>
      <c r="BC108" s="113">
        <f>'VRN - VEDLEJŠÍ ROZPOČTOVÉ..._01'!F38</f>
        <v>0</v>
      </c>
      <c r="BD108" s="115">
        <f>'VRN - VEDLEJŠÍ ROZPOČTOVÉ..._01'!F39</f>
        <v>0</v>
      </c>
      <c r="BE108" s="4"/>
      <c r="BT108" s="25" t="s">
        <v>80</v>
      </c>
      <c r="BV108" s="25" t="s">
        <v>73</v>
      </c>
      <c r="BW108" s="25" t="s">
        <v>112</v>
      </c>
      <c r="BX108" s="25" t="s">
        <v>104</v>
      </c>
      <c r="CL108" s="25" t="s">
        <v>1</v>
      </c>
    </row>
    <row r="109" s="7" customFormat="1" ht="16.5" customHeight="1">
      <c r="A109" s="7"/>
      <c r="B109" s="96"/>
      <c r="C109" s="97"/>
      <c r="D109" s="98" t="s">
        <v>113</v>
      </c>
      <c r="E109" s="98"/>
      <c r="F109" s="98"/>
      <c r="G109" s="98"/>
      <c r="H109" s="98"/>
      <c r="I109" s="99"/>
      <c r="J109" s="98" t="s">
        <v>114</v>
      </c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100">
        <f>ROUND(SUM(AG110:AG113),2)</f>
        <v>3224310</v>
      </c>
      <c r="AH109" s="99"/>
      <c r="AI109" s="99"/>
      <c r="AJ109" s="99"/>
      <c r="AK109" s="99"/>
      <c r="AL109" s="99"/>
      <c r="AM109" s="99"/>
      <c r="AN109" s="101">
        <f>SUM(AG109,AT109)</f>
        <v>3901415.1000000001</v>
      </c>
      <c r="AO109" s="99"/>
      <c r="AP109" s="99"/>
      <c r="AQ109" s="102" t="s">
        <v>77</v>
      </c>
      <c r="AR109" s="96"/>
      <c r="AS109" s="103">
        <f>ROUND(SUM(AS110:AS113),2)</f>
        <v>0</v>
      </c>
      <c r="AT109" s="104">
        <f>ROUND(SUM(AV109:AW109),2)</f>
        <v>677105.09999999998</v>
      </c>
      <c r="AU109" s="105">
        <f>ROUND(SUM(AU110:AU113),5)</f>
        <v>588.89999999999998</v>
      </c>
      <c r="AV109" s="104">
        <f>ROUND(AZ109*L29,2)</f>
        <v>677105.09999999998</v>
      </c>
      <c r="AW109" s="104">
        <f>ROUND(BA109*L30,2)</f>
        <v>0</v>
      </c>
      <c r="AX109" s="104">
        <f>ROUND(BB109*L29,2)</f>
        <v>0</v>
      </c>
      <c r="AY109" s="104">
        <f>ROUND(BC109*L30,2)</f>
        <v>0</v>
      </c>
      <c r="AZ109" s="104">
        <f>ROUND(SUM(AZ110:AZ113),2)</f>
        <v>3224310</v>
      </c>
      <c r="BA109" s="104">
        <f>ROUND(SUM(BA110:BA113),2)</f>
        <v>0</v>
      </c>
      <c r="BB109" s="104">
        <f>ROUND(SUM(BB110:BB113),2)</f>
        <v>0</v>
      </c>
      <c r="BC109" s="104">
        <f>ROUND(SUM(BC110:BC113),2)</f>
        <v>0</v>
      </c>
      <c r="BD109" s="106">
        <f>ROUND(SUM(BD110:BD113),2)</f>
        <v>0</v>
      </c>
      <c r="BE109" s="7"/>
      <c r="BS109" s="107" t="s">
        <v>70</v>
      </c>
      <c r="BT109" s="107" t="s">
        <v>78</v>
      </c>
      <c r="BU109" s="107" t="s">
        <v>72</v>
      </c>
      <c r="BV109" s="107" t="s">
        <v>73</v>
      </c>
      <c r="BW109" s="107" t="s">
        <v>115</v>
      </c>
      <c r="BX109" s="107" t="s">
        <v>4</v>
      </c>
      <c r="CL109" s="107" t="s">
        <v>1</v>
      </c>
      <c r="CM109" s="107" t="s">
        <v>80</v>
      </c>
    </row>
    <row r="110" s="4" customFormat="1" ht="23.25" customHeight="1">
      <c r="A110" s="108" t="s">
        <v>81</v>
      </c>
      <c r="B110" s="56"/>
      <c r="C110" s="10"/>
      <c r="D110" s="10"/>
      <c r="E110" s="109" t="s">
        <v>82</v>
      </c>
      <c r="F110" s="109"/>
      <c r="G110" s="109"/>
      <c r="H110" s="109"/>
      <c r="I110" s="109"/>
      <c r="J110" s="10"/>
      <c r="K110" s="109" t="s">
        <v>116</v>
      </c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10">
        <f>'SO – 01 - ÚPRAVY V ZÁTOPĚ...'!J32</f>
        <v>2061560</v>
      </c>
      <c r="AH110" s="10"/>
      <c r="AI110" s="10"/>
      <c r="AJ110" s="10"/>
      <c r="AK110" s="10"/>
      <c r="AL110" s="10"/>
      <c r="AM110" s="10"/>
      <c r="AN110" s="110">
        <f>SUM(AG110,AT110)</f>
        <v>2494487.6000000001</v>
      </c>
      <c r="AO110" s="10"/>
      <c r="AP110" s="10"/>
      <c r="AQ110" s="111" t="s">
        <v>84</v>
      </c>
      <c r="AR110" s="56"/>
      <c r="AS110" s="112">
        <v>0</v>
      </c>
      <c r="AT110" s="113">
        <f>ROUND(SUM(AV110:AW110),2)</f>
        <v>432927.59999999998</v>
      </c>
      <c r="AU110" s="114">
        <f>'SO – 01 - ÚPRAVY V ZÁTOPĚ...'!P122</f>
        <v>588.89999999999998</v>
      </c>
      <c r="AV110" s="113">
        <f>'SO – 01 - ÚPRAVY V ZÁTOPĚ...'!J35</f>
        <v>432927.59999999998</v>
      </c>
      <c r="AW110" s="113">
        <f>'SO – 01 - ÚPRAVY V ZÁTOPĚ...'!J36</f>
        <v>0</v>
      </c>
      <c r="AX110" s="113">
        <f>'SO – 01 - ÚPRAVY V ZÁTOPĚ...'!J37</f>
        <v>0</v>
      </c>
      <c r="AY110" s="113">
        <f>'SO – 01 - ÚPRAVY V ZÁTOPĚ...'!J38</f>
        <v>0</v>
      </c>
      <c r="AZ110" s="113">
        <f>'SO – 01 - ÚPRAVY V ZÁTOPĚ...'!F35</f>
        <v>2061560</v>
      </c>
      <c r="BA110" s="113">
        <f>'SO – 01 - ÚPRAVY V ZÁTOPĚ...'!F36</f>
        <v>0</v>
      </c>
      <c r="BB110" s="113">
        <f>'SO – 01 - ÚPRAVY V ZÁTOPĚ...'!F37</f>
        <v>0</v>
      </c>
      <c r="BC110" s="113">
        <f>'SO – 01 - ÚPRAVY V ZÁTOPĚ...'!F38</f>
        <v>0</v>
      </c>
      <c r="BD110" s="115">
        <f>'SO – 01 - ÚPRAVY V ZÁTOPĚ...'!F39</f>
        <v>0</v>
      </c>
      <c r="BE110" s="4"/>
      <c r="BT110" s="25" t="s">
        <v>80</v>
      </c>
      <c r="BV110" s="25" t="s">
        <v>73</v>
      </c>
      <c r="BW110" s="25" t="s">
        <v>117</v>
      </c>
      <c r="BX110" s="25" t="s">
        <v>115</v>
      </c>
      <c r="CL110" s="25" t="s">
        <v>1</v>
      </c>
    </row>
    <row r="111" s="4" customFormat="1" ht="23.25" customHeight="1">
      <c r="A111" s="108" t="s">
        <v>81</v>
      </c>
      <c r="B111" s="56"/>
      <c r="C111" s="10"/>
      <c r="D111" s="10"/>
      <c r="E111" s="109" t="s">
        <v>86</v>
      </c>
      <c r="F111" s="109"/>
      <c r="G111" s="109"/>
      <c r="H111" s="109"/>
      <c r="I111" s="109"/>
      <c r="J111" s="10"/>
      <c r="K111" s="109" t="s">
        <v>118</v>
      </c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10">
        <f>'SO – 02 - REKONSTRUKCE VÝ...'!J32</f>
        <v>700000</v>
      </c>
      <c r="AH111" s="10"/>
      <c r="AI111" s="10"/>
      <c r="AJ111" s="10"/>
      <c r="AK111" s="10"/>
      <c r="AL111" s="10"/>
      <c r="AM111" s="10"/>
      <c r="AN111" s="110">
        <f>SUM(AG111,AT111)</f>
        <v>847000</v>
      </c>
      <c r="AO111" s="10"/>
      <c r="AP111" s="10"/>
      <c r="AQ111" s="111" t="s">
        <v>84</v>
      </c>
      <c r="AR111" s="56"/>
      <c r="AS111" s="112">
        <v>0</v>
      </c>
      <c r="AT111" s="113">
        <f>ROUND(SUM(AV111:AW111),2)</f>
        <v>147000</v>
      </c>
      <c r="AU111" s="114">
        <f>'SO – 02 - REKONSTRUKCE VÝ...'!P122</f>
        <v>0</v>
      </c>
      <c r="AV111" s="113">
        <f>'SO – 02 - REKONSTRUKCE VÝ...'!J35</f>
        <v>147000</v>
      </c>
      <c r="AW111" s="113">
        <f>'SO – 02 - REKONSTRUKCE VÝ...'!J36</f>
        <v>0</v>
      </c>
      <c r="AX111" s="113">
        <f>'SO – 02 - REKONSTRUKCE VÝ...'!J37</f>
        <v>0</v>
      </c>
      <c r="AY111" s="113">
        <f>'SO – 02 - REKONSTRUKCE VÝ...'!J38</f>
        <v>0</v>
      </c>
      <c r="AZ111" s="113">
        <f>'SO – 02 - REKONSTRUKCE VÝ...'!F35</f>
        <v>700000</v>
      </c>
      <c r="BA111" s="113">
        <f>'SO – 02 - REKONSTRUKCE VÝ...'!F36</f>
        <v>0</v>
      </c>
      <c r="BB111" s="113">
        <f>'SO – 02 - REKONSTRUKCE VÝ...'!F37</f>
        <v>0</v>
      </c>
      <c r="BC111" s="113">
        <f>'SO – 02 - REKONSTRUKCE VÝ...'!F38</f>
        <v>0</v>
      </c>
      <c r="BD111" s="115">
        <f>'SO – 02 - REKONSTRUKCE VÝ...'!F39</f>
        <v>0</v>
      </c>
      <c r="BE111" s="4"/>
      <c r="BT111" s="25" t="s">
        <v>80</v>
      </c>
      <c r="BV111" s="25" t="s">
        <v>73</v>
      </c>
      <c r="BW111" s="25" t="s">
        <v>119</v>
      </c>
      <c r="BX111" s="25" t="s">
        <v>115</v>
      </c>
      <c r="CL111" s="25" t="s">
        <v>1</v>
      </c>
    </row>
    <row r="112" s="4" customFormat="1" ht="23.25" customHeight="1">
      <c r="A112" s="108" t="s">
        <v>81</v>
      </c>
      <c r="B112" s="56"/>
      <c r="C112" s="10"/>
      <c r="D112" s="10"/>
      <c r="E112" s="109" t="s">
        <v>89</v>
      </c>
      <c r="F112" s="109"/>
      <c r="G112" s="109"/>
      <c r="H112" s="109"/>
      <c r="I112" s="109"/>
      <c r="J112" s="10"/>
      <c r="K112" s="109" t="s">
        <v>120</v>
      </c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10">
        <f>'SO – 03 - REKONSTRUKCE OD...'!J32</f>
        <v>350000</v>
      </c>
      <c r="AH112" s="10"/>
      <c r="AI112" s="10"/>
      <c r="AJ112" s="10"/>
      <c r="AK112" s="10"/>
      <c r="AL112" s="10"/>
      <c r="AM112" s="10"/>
      <c r="AN112" s="110">
        <f>SUM(AG112,AT112)</f>
        <v>423500</v>
      </c>
      <c r="AO112" s="10"/>
      <c r="AP112" s="10"/>
      <c r="AQ112" s="111" t="s">
        <v>84</v>
      </c>
      <c r="AR112" s="56"/>
      <c r="AS112" s="112">
        <v>0</v>
      </c>
      <c r="AT112" s="113">
        <f>ROUND(SUM(AV112:AW112),2)</f>
        <v>73500</v>
      </c>
      <c r="AU112" s="114">
        <f>'SO – 03 - REKONSTRUKCE OD...'!P122</f>
        <v>0</v>
      </c>
      <c r="AV112" s="113">
        <f>'SO – 03 - REKONSTRUKCE OD...'!J35</f>
        <v>73500</v>
      </c>
      <c r="AW112" s="113">
        <f>'SO – 03 - REKONSTRUKCE OD...'!J36</f>
        <v>0</v>
      </c>
      <c r="AX112" s="113">
        <f>'SO – 03 - REKONSTRUKCE OD...'!J37</f>
        <v>0</v>
      </c>
      <c r="AY112" s="113">
        <f>'SO – 03 - REKONSTRUKCE OD...'!J38</f>
        <v>0</v>
      </c>
      <c r="AZ112" s="113">
        <f>'SO – 03 - REKONSTRUKCE OD...'!F35</f>
        <v>350000</v>
      </c>
      <c r="BA112" s="113">
        <f>'SO – 03 - REKONSTRUKCE OD...'!F36</f>
        <v>0</v>
      </c>
      <c r="BB112" s="113">
        <f>'SO – 03 - REKONSTRUKCE OD...'!F37</f>
        <v>0</v>
      </c>
      <c r="BC112" s="113">
        <f>'SO – 03 - REKONSTRUKCE OD...'!F38</f>
        <v>0</v>
      </c>
      <c r="BD112" s="115">
        <f>'SO – 03 - REKONSTRUKCE OD...'!F39</f>
        <v>0</v>
      </c>
      <c r="BE112" s="4"/>
      <c r="BT112" s="25" t="s">
        <v>80</v>
      </c>
      <c r="BV112" s="25" t="s">
        <v>73</v>
      </c>
      <c r="BW112" s="25" t="s">
        <v>121</v>
      </c>
      <c r="BX112" s="25" t="s">
        <v>115</v>
      </c>
      <c r="CL112" s="25" t="s">
        <v>1</v>
      </c>
    </row>
    <row r="113" s="4" customFormat="1" ht="16.5" customHeight="1">
      <c r="A113" s="108" t="s">
        <v>81</v>
      </c>
      <c r="B113" s="56"/>
      <c r="C113" s="10"/>
      <c r="D113" s="10"/>
      <c r="E113" s="109" t="s">
        <v>99</v>
      </c>
      <c r="F113" s="109"/>
      <c r="G113" s="109"/>
      <c r="H113" s="109"/>
      <c r="I113" s="109"/>
      <c r="J113" s="10"/>
      <c r="K113" s="109" t="s">
        <v>100</v>
      </c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10">
        <f>'VRN - VEDLEJŠÍ ROZPOČTOVÉ..._02'!J32</f>
        <v>112750</v>
      </c>
      <c r="AH113" s="10"/>
      <c r="AI113" s="10"/>
      <c r="AJ113" s="10"/>
      <c r="AK113" s="10"/>
      <c r="AL113" s="10"/>
      <c r="AM113" s="10"/>
      <c r="AN113" s="110">
        <f>SUM(AG113,AT113)</f>
        <v>136427.5</v>
      </c>
      <c r="AO113" s="10"/>
      <c r="AP113" s="10"/>
      <c r="AQ113" s="111" t="s">
        <v>84</v>
      </c>
      <c r="AR113" s="56"/>
      <c r="AS113" s="112">
        <v>0</v>
      </c>
      <c r="AT113" s="113">
        <f>ROUND(SUM(AV113:AW113),2)</f>
        <v>23677.5</v>
      </c>
      <c r="AU113" s="114">
        <f>'VRN - VEDLEJŠÍ ROZPOČTOVÉ..._02'!P121</f>
        <v>0</v>
      </c>
      <c r="AV113" s="113">
        <f>'VRN - VEDLEJŠÍ ROZPOČTOVÉ..._02'!J35</f>
        <v>23677.5</v>
      </c>
      <c r="AW113" s="113">
        <f>'VRN - VEDLEJŠÍ ROZPOČTOVÉ..._02'!J36</f>
        <v>0</v>
      </c>
      <c r="AX113" s="113">
        <f>'VRN - VEDLEJŠÍ ROZPOČTOVÉ..._02'!J37</f>
        <v>0</v>
      </c>
      <c r="AY113" s="113">
        <f>'VRN - VEDLEJŠÍ ROZPOČTOVÉ..._02'!J38</f>
        <v>0</v>
      </c>
      <c r="AZ113" s="113">
        <f>'VRN - VEDLEJŠÍ ROZPOČTOVÉ..._02'!F35</f>
        <v>112750</v>
      </c>
      <c r="BA113" s="113">
        <f>'VRN - VEDLEJŠÍ ROZPOČTOVÉ..._02'!F36</f>
        <v>0</v>
      </c>
      <c r="BB113" s="113">
        <f>'VRN - VEDLEJŠÍ ROZPOČTOVÉ..._02'!F37</f>
        <v>0</v>
      </c>
      <c r="BC113" s="113">
        <f>'VRN - VEDLEJŠÍ ROZPOČTOVÉ..._02'!F38</f>
        <v>0</v>
      </c>
      <c r="BD113" s="115">
        <f>'VRN - VEDLEJŠÍ ROZPOČTOVÉ..._02'!F39</f>
        <v>0</v>
      </c>
      <c r="BE113" s="4"/>
      <c r="BT113" s="25" t="s">
        <v>80</v>
      </c>
      <c r="BV113" s="25" t="s">
        <v>73</v>
      </c>
      <c r="BW113" s="25" t="s">
        <v>122</v>
      </c>
      <c r="BX113" s="25" t="s">
        <v>115</v>
      </c>
      <c r="CL113" s="25" t="s">
        <v>1</v>
      </c>
    </row>
    <row r="114" s="7" customFormat="1" ht="16.5" customHeight="1">
      <c r="A114" s="7"/>
      <c r="B114" s="96"/>
      <c r="C114" s="97"/>
      <c r="D114" s="98" t="s">
        <v>123</v>
      </c>
      <c r="E114" s="98"/>
      <c r="F114" s="98"/>
      <c r="G114" s="98"/>
      <c r="H114" s="98"/>
      <c r="I114" s="99"/>
      <c r="J114" s="98" t="s">
        <v>124</v>
      </c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  <c r="AD114" s="98"/>
      <c r="AE114" s="98"/>
      <c r="AF114" s="98"/>
      <c r="AG114" s="100">
        <f>ROUND(SUM(AG115:AG122),2)</f>
        <v>10624340</v>
      </c>
      <c r="AH114" s="99"/>
      <c r="AI114" s="99"/>
      <c r="AJ114" s="99"/>
      <c r="AK114" s="99"/>
      <c r="AL114" s="99"/>
      <c r="AM114" s="99"/>
      <c r="AN114" s="101">
        <f>SUM(AG114,AT114)</f>
        <v>12855451.4</v>
      </c>
      <c r="AO114" s="99"/>
      <c r="AP114" s="99"/>
      <c r="AQ114" s="102" t="s">
        <v>77</v>
      </c>
      <c r="AR114" s="96"/>
      <c r="AS114" s="103">
        <f>ROUND(SUM(AS115:AS122),2)</f>
        <v>0</v>
      </c>
      <c r="AT114" s="104">
        <f>ROUND(SUM(AV114:AW114),2)</f>
        <v>2231111.3999999999</v>
      </c>
      <c r="AU114" s="105">
        <f>ROUND(SUM(AU115:AU122),5)</f>
        <v>2365.8000000000002</v>
      </c>
      <c r="AV114" s="104">
        <f>ROUND(AZ114*L29,2)</f>
        <v>2231111.3999999999</v>
      </c>
      <c r="AW114" s="104">
        <f>ROUND(BA114*L30,2)</f>
        <v>0</v>
      </c>
      <c r="AX114" s="104">
        <f>ROUND(BB114*L29,2)</f>
        <v>0</v>
      </c>
      <c r="AY114" s="104">
        <f>ROUND(BC114*L30,2)</f>
        <v>0</v>
      </c>
      <c r="AZ114" s="104">
        <f>ROUND(SUM(AZ115:AZ122),2)</f>
        <v>10624340</v>
      </c>
      <c r="BA114" s="104">
        <f>ROUND(SUM(BA115:BA122),2)</f>
        <v>0</v>
      </c>
      <c r="BB114" s="104">
        <f>ROUND(SUM(BB115:BB122),2)</f>
        <v>0</v>
      </c>
      <c r="BC114" s="104">
        <f>ROUND(SUM(BC115:BC122),2)</f>
        <v>0</v>
      </c>
      <c r="BD114" s="106">
        <f>ROUND(SUM(BD115:BD122),2)</f>
        <v>0</v>
      </c>
      <c r="BE114" s="7"/>
      <c r="BS114" s="107" t="s">
        <v>70</v>
      </c>
      <c r="BT114" s="107" t="s">
        <v>78</v>
      </c>
      <c r="BU114" s="107" t="s">
        <v>72</v>
      </c>
      <c r="BV114" s="107" t="s">
        <v>73</v>
      </c>
      <c r="BW114" s="107" t="s">
        <v>125</v>
      </c>
      <c r="BX114" s="107" t="s">
        <v>4</v>
      </c>
      <c r="CL114" s="107" t="s">
        <v>1</v>
      </c>
      <c r="CM114" s="107" t="s">
        <v>80</v>
      </c>
    </row>
    <row r="115" s="4" customFormat="1" ht="23.25" customHeight="1">
      <c r="A115" s="108" t="s">
        <v>81</v>
      </c>
      <c r="B115" s="56"/>
      <c r="C115" s="10"/>
      <c r="D115" s="10"/>
      <c r="E115" s="109" t="s">
        <v>82</v>
      </c>
      <c r="F115" s="109"/>
      <c r="G115" s="109"/>
      <c r="H115" s="109"/>
      <c r="I115" s="109"/>
      <c r="J115" s="10"/>
      <c r="K115" s="109" t="s">
        <v>126</v>
      </c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10">
        <f>'SO – 01 - TĚŽBA SEDIMENTŮ...'!J32</f>
        <v>1249010</v>
      </c>
      <c r="AH115" s="10"/>
      <c r="AI115" s="10"/>
      <c r="AJ115" s="10"/>
      <c r="AK115" s="10"/>
      <c r="AL115" s="10"/>
      <c r="AM115" s="10"/>
      <c r="AN115" s="110">
        <f>SUM(AG115,AT115)</f>
        <v>1511302.1000000001</v>
      </c>
      <c r="AO115" s="10"/>
      <c r="AP115" s="10"/>
      <c r="AQ115" s="111" t="s">
        <v>84</v>
      </c>
      <c r="AR115" s="56"/>
      <c r="AS115" s="112">
        <v>0</v>
      </c>
      <c r="AT115" s="113">
        <f>ROUND(SUM(AV115:AW115),2)</f>
        <v>262292.09999999998</v>
      </c>
      <c r="AU115" s="114">
        <f>'SO – 01 - TĚŽBA SEDIMENTŮ...'!P122</f>
        <v>558.29999999999995</v>
      </c>
      <c r="AV115" s="113">
        <f>'SO – 01 - TĚŽBA SEDIMENTŮ...'!J35</f>
        <v>262292.09999999998</v>
      </c>
      <c r="AW115" s="113">
        <f>'SO – 01 - TĚŽBA SEDIMENTŮ...'!J36</f>
        <v>0</v>
      </c>
      <c r="AX115" s="113">
        <f>'SO – 01 - TĚŽBA SEDIMENTŮ...'!J37</f>
        <v>0</v>
      </c>
      <c r="AY115" s="113">
        <f>'SO – 01 - TĚŽBA SEDIMENTŮ...'!J38</f>
        <v>0</v>
      </c>
      <c r="AZ115" s="113">
        <f>'SO – 01 - TĚŽBA SEDIMENTŮ...'!F35</f>
        <v>1249010</v>
      </c>
      <c r="BA115" s="113">
        <f>'SO – 01 - TĚŽBA SEDIMENTŮ...'!F36</f>
        <v>0</v>
      </c>
      <c r="BB115" s="113">
        <f>'SO – 01 - TĚŽBA SEDIMENTŮ...'!F37</f>
        <v>0</v>
      </c>
      <c r="BC115" s="113">
        <f>'SO – 01 - TĚŽBA SEDIMENTŮ...'!F38</f>
        <v>0</v>
      </c>
      <c r="BD115" s="115">
        <f>'SO – 01 - TĚŽBA SEDIMENTŮ...'!F39</f>
        <v>0</v>
      </c>
      <c r="BE115" s="4"/>
      <c r="BT115" s="25" t="s">
        <v>80</v>
      </c>
      <c r="BV115" s="25" t="s">
        <v>73</v>
      </c>
      <c r="BW115" s="25" t="s">
        <v>127</v>
      </c>
      <c r="BX115" s="25" t="s">
        <v>125</v>
      </c>
      <c r="CL115" s="25" t="s">
        <v>1</v>
      </c>
    </row>
    <row r="116" s="4" customFormat="1" ht="23.25" customHeight="1">
      <c r="A116" s="108" t="s">
        <v>81</v>
      </c>
      <c r="B116" s="56"/>
      <c r="C116" s="10"/>
      <c r="D116" s="10"/>
      <c r="E116" s="109" t="s">
        <v>86</v>
      </c>
      <c r="F116" s="109"/>
      <c r="G116" s="109"/>
      <c r="H116" s="109"/>
      <c r="I116" s="109"/>
      <c r="J116" s="10"/>
      <c r="K116" s="109" t="s">
        <v>128</v>
      </c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10">
        <f>'SO – 02 - TĚŽBA SEDIMENTŮ...'!J32</f>
        <v>4451430</v>
      </c>
      <c r="AH116" s="10"/>
      <c r="AI116" s="10"/>
      <c r="AJ116" s="10"/>
      <c r="AK116" s="10"/>
      <c r="AL116" s="10"/>
      <c r="AM116" s="10"/>
      <c r="AN116" s="110">
        <f>SUM(AG116,AT116)</f>
        <v>5386230.2999999998</v>
      </c>
      <c r="AO116" s="10"/>
      <c r="AP116" s="10"/>
      <c r="AQ116" s="111" t="s">
        <v>84</v>
      </c>
      <c r="AR116" s="56"/>
      <c r="AS116" s="112">
        <v>0</v>
      </c>
      <c r="AT116" s="113">
        <f>ROUND(SUM(AV116:AW116),2)</f>
        <v>934800.30000000005</v>
      </c>
      <c r="AU116" s="114">
        <f>'SO – 02 - TĚŽBA SEDIMENTŮ...'!P122</f>
        <v>1126.5</v>
      </c>
      <c r="AV116" s="113">
        <f>'SO – 02 - TĚŽBA SEDIMENTŮ...'!J35</f>
        <v>934800.30000000005</v>
      </c>
      <c r="AW116" s="113">
        <f>'SO – 02 - TĚŽBA SEDIMENTŮ...'!J36</f>
        <v>0</v>
      </c>
      <c r="AX116" s="113">
        <f>'SO – 02 - TĚŽBA SEDIMENTŮ...'!J37</f>
        <v>0</v>
      </c>
      <c r="AY116" s="113">
        <f>'SO – 02 - TĚŽBA SEDIMENTŮ...'!J38</f>
        <v>0</v>
      </c>
      <c r="AZ116" s="113">
        <f>'SO – 02 - TĚŽBA SEDIMENTŮ...'!F35</f>
        <v>4451430</v>
      </c>
      <c r="BA116" s="113">
        <f>'SO – 02 - TĚŽBA SEDIMENTŮ...'!F36</f>
        <v>0</v>
      </c>
      <c r="BB116" s="113">
        <f>'SO – 02 - TĚŽBA SEDIMENTŮ...'!F37</f>
        <v>0</v>
      </c>
      <c r="BC116" s="113">
        <f>'SO – 02 - TĚŽBA SEDIMENTŮ...'!F38</f>
        <v>0</v>
      </c>
      <c r="BD116" s="115">
        <f>'SO – 02 - TĚŽBA SEDIMENTŮ...'!F39</f>
        <v>0</v>
      </c>
      <c r="BE116" s="4"/>
      <c r="BT116" s="25" t="s">
        <v>80</v>
      </c>
      <c r="BV116" s="25" t="s">
        <v>73</v>
      </c>
      <c r="BW116" s="25" t="s">
        <v>129</v>
      </c>
      <c r="BX116" s="25" t="s">
        <v>125</v>
      </c>
      <c r="CL116" s="25" t="s">
        <v>1</v>
      </c>
    </row>
    <row r="117" s="4" customFormat="1" ht="23.25" customHeight="1">
      <c r="A117" s="108" t="s">
        <v>81</v>
      </c>
      <c r="B117" s="56"/>
      <c r="C117" s="10"/>
      <c r="D117" s="10"/>
      <c r="E117" s="109" t="s">
        <v>89</v>
      </c>
      <c r="F117" s="109"/>
      <c r="G117" s="109"/>
      <c r="H117" s="109"/>
      <c r="I117" s="109"/>
      <c r="J117" s="10"/>
      <c r="K117" s="109" t="s">
        <v>130</v>
      </c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10">
        <f>'SO – 03 - ZEMNÍ HRÁZ'!J32</f>
        <v>1100000</v>
      </c>
      <c r="AH117" s="10"/>
      <c r="AI117" s="10"/>
      <c r="AJ117" s="10"/>
      <c r="AK117" s="10"/>
      <c r="AL117" s="10"/>
      <c r="AM117" s="10"/>
      <c r="AN117" s="110">
        <f>SUM(AG117,AT117)</f>
        <v>1331000</v>
      </c>
      <c r="AO117" s="10"/>
      <c r="AP117" s="10"/>
      <c r="AQ117" s="111" t="s">
        <v>84</v>
      </c>
      <c r="AR117" s="56"/>
      <c r="AS117" s="112">
        <v>0</v>
      </c>
      <c r="AT117" s="113">
        <f>ROUND(SUM(AV117:AW117),2)</f>
        <v>231000</v>
      </c>
      <c r="AU117" s="114">
        <f>'SO – 03 - ZEMNÍ HRÁZ'!P122</f>
        <v>0</v>
      </c>
      <c r="AV117" s="113">
        <f>'SO – 03 - ZEMNÍ HRÁZ'!J35</f>
        <v>231000</v>
      </c>
      <c r="AW117" s="113">
        <f>'SO – 03 - ZEMNÍ HRÁZ'!J36</f>
        <v>0</v>
      </c>
      <c r="AX117" s="113">
        <f>'SO – 03 - ZEMNÍ HRÁZ'!J37</f>
        <v>0</v>
      </c>
      <c r="AY117" s="113">
        <f>'SO – 03 - ZEMNÍ HRÁZ'!J38</f>
        <v>0</v>
      </c>
      <c r="AZ117" s="113">
        <f>'SO – 03 - ZEMNÍ HRÁZ'!F35</f>
        <v>1100000</v>
      </c>
      <c r="BA117" s="113">
        <f>'SO – 03 - ZEMNÍ HRÁZ'!F36</f>
        <v>0</v>
      </c>
      <c r="BB117" s="113">
        <f>'SO – 03 - ZEMNÍ HRÁZ'!F37</f>
        <v>0</v>
      </c>
      <c r="BC117" s="113">
        <f>'SO – 03 - ZEMNÍ HRÁZ'!F38</f>
        <v>0</v>
      </c>
      <c r="BD117" s="115">
        <f>'SO – 03 - ZEMNÍ HRÁZ'!F39</f>
        <v>0</v>
      </c>
      <c r="BE117" s="4"/>
      <c r="BT117" s="25" t="s">
        <v>80</v>
      </c>
      <c r="BV117" s="25" t="s">
        <v>73</v>
      </c>
      <c r="BW117" s="25" t="s">
        <v>131</v>
      </c>
      <c r="BX117" s="25" t="s">
        <v>125</v>
      </c>
      <c r="CL117" s="25" t="s">
        <v>1</v>
      </c>
    </row>
    <row r="118" s="4" customFormat="1" ht="23.25" customHeight="1">
      <c r="A118" s="108" t="s">
        <v>81</v>
      </c>
      <c r="B118" s="56"/>
      <c r="C118" s="10"/>
      <c r="D118" s="10"/>
      <c r="E118" s="109" t="s">
        <v>132</v>
      </c>
      <c r="F118" s="109"/>
      <c r="G118" s="109"/>
      <c r="H118" s="109"/>
      <c r="I118" s="109"/>
      <c r="J118" s="10"/>
      <c r="K118" s="109" t="s">
        <v>133</v>
      </c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10">
        <f>'SO – 04 - SDRUŽENÝ OBJEKT'!J32</f>
        <v>1800000</v>
      </c>
      <c r="AH118" s="10"/>
      <c r="AI118" s="10"/>
      <c r="AJ118" s="10"/>
      <c r="AK118" s="10"/>
      <c r="AL118" s="10"/>
      <c r="AM118" s="10"/>
      <c r="AN118" s="110">
        <f>SUM(AG118,AT118)</f>
        <v>2178000</v>
      </c>
      <c r="AO118" s="10"/>
      <c r="AP118" s="10"/>
      <c r="AQ118" s="111" t="s">
        <v>84</v>
      </c>
      <c r="AR118" s="56"/>
      <c r="AS118" s="112">
        <v>0</v>
      </c>
      <c r="AT118" s="113">
        <f>ROUND(SUM(AV118:AW118),2)</f>
        <v>378000</v>
      </c>
      <c r="AU118" s="114">
        <f>'SO – 04 - SDRUŽENÝ OBJEKT'!P122</f>
        <v>0</v>
      </c>
      <c r="AV118" s="113">
        <f>'SO – 04 - SDRUŽENÝ OBJEKT'!J35</f>
        <v>378000</v>
      </c>
      <c r="AW118" s="113">
        <f>'SO – 04 - SDRUŽENÝ OBJEKT'!J36</f>
        <v>0</v>
      </c>
      <c r="AX118" s="113">
        <f>'SO – 04 - SDRUŽENÝ OBJEKT'!J37</f>
        <v>0</v>
      </c>
      <c r="AY118" s="113">
        <f>'SO – 04 - SDRUŽENÝ OBJEKT'!J38</f>
        <v>0</v>
      </c>
      <c r="AZ118" s="113">
        <f>'SO – 04 - SDRUŽENÝ OBJEKT'!F35</f>
        <v>1800000</v>
      </c>
      <c r="BA118" s="113">
        <f>'SO – 04 - SDRUŽENÝ OBJEKT'!F36</f>
        <v>0</v>
      </c>
      <c r="BB118" s="113">
        <f>'SO – 04 - SDRUŽENÝ OBJEKT'!F37</f>
        <v>0</v>
      </c>
      <c r="BC118" s="113">
        <f>'SO – 04 - SDRUŽENÝ OBJEKT'!F38</f>
        <v>0</v>
      </c>
      <c r="BD118" s="115">
        <f>'SO – 04 - SDRUŽENÝ OBJEKT'!F39</f>
        <v>0</v>
      </c>
      <c r="BE118" s="4"/>
      <c r="BT118" s="25" t="s">
        <v>80</v>
      </c>
      <c r="BV118" s="25" t="s">
        <v>73</v>
      </c>
      <c r="BW118" s="25" t="s">
        <v>134</v>
      </c>
      <c r="BX118" s="25" t="s">
        <v>125</v>
      </c>
      <c r="CL118" s="25" t="s">
        <v>1</v>
      </c>
    </row>
    <row r="119" s="4" customFormat="1" ht="23.25" customHeight="1">
      <c r="A119" s="108" t="s">
        <v>81</v>
      </c>
      <c r="B119" s="56"/>
      <c r="C119" s="10"/>
      <c r="D119" s="10"/>
      <c r="E119" s="109" t="s">
        <v>135</v>
      </c>
      <c r="F119" s="109"/>
      <c r="G119" s="109"/>
      <c r="H119" s="109"/>
      <c r="I119" s="109"/>
      <c r="J119" s="10"/>
      <c r="K119" s="109" t="s">
        <v>136</v>
      </c>
      <c r="L119" s="10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10">
        <f>'SO – 05 - ODBĚRNÝ OBJEKT ...'!J32</f>
        <v>250000</v>
      </c>
      <c r="AH119" s="10"/>
      <c r="AI119" s="10"/>
      <c r="AJ119" s="10"/>
      <c r="AK119" s="10"/>
      <c r="AL119" s="10"/>
      <c r="AM119" s="10"/>
      <c r="AN119" s="110">
        <f>SUM(AG119,AT119)</f>
        <v>302500</v>
      </c>
      <c r="AO119" s="10"/>
      <c r="AP119" s="10"/>
      <c r="AQ119" s="111" t="s">
        <v>84</v>
      </c>
      <c r="AR119" s="56"/>
      <c r="AS119" s="112">
        <v>0</v>
      </c>
      <c r="AT119" s="113">
        <f>ROUND(SUM(AV119:AW119),2)</f>
        <v>52500</v>
      </c>
      <c r="AU119" s="114">
        <f>'SO – 05 - ODBĚRNÝ OBJEKT ...'!P122</f>
        <v>0</v>
      </c>
      <c r="AV119" s="113">
        <f>'SO – 05 - ODBĚRNÝ OBJEKT ...'!J35</f>
        <v>52500</v>
      </c>
      <c r="AW119" s="113">
        <f>'SO – 05 - ODBĚRNÝ OBJEKT ...'!J36</f>
        <v>0</v>
      </c>
      <c r="AX119" s="113">
        <f>'SO – 05 - ODBĚRNÝ OBJEKT ...'!J37</f>
        <v>0</v>
      </c>
      <c r="AY119" s="113">
        <f>'SO – 05 - ODBĚRNÝ OBJEKT ...'!J38</f>
        <v>0</v>
      </c>
      <c r="AZ119" s="113">
        <f>'SO – 05 - ODBĚRNÝ OBJEKT ...'!F35</f>
        <v>250000</v>
      </c>
      <c r="BA119" s="113">
        <f>'SO – 05 - ODBĚRNÝ OBJEKT ...'!F36</f>
        <v>0</v>
      </c>
      <c r="BB119" s="113">
        <f>'SO – 05 - ODBĚRNÝ OBJEKT ...'!F37</f>
        <v>0</v>
      </c>
      <c r="BC119" s="113">
        <f>'SO – 05 - ODBĚRNÝ OBJEKT ...'!F38</f>
        <v>0</v>
      </c>
      <c r="BD119" s="115">
        <f>'SO – 05 - ODBĚRNÝ OBJEKT ...'!F39</f>
        <v>0</v>
      </c>
      <c r="BE119" s="4"/>
      <c r="BT119" s="25" t="s">
        <v>80</v>
      </c>
      <c r="BV119" s="25" t="s">
        <v>73</v>
      </c>
      <c r="BW119" s="25" t="s">
        <v>137</v>
      </c>
      <c r="BX119" s="25" t="s">
        <v>125</v>
      </c>
      <c r="CL119" s="25" t="s">
        <v>1</v>
      </c>
    </row>
    <row r="120" s="4" customFormat="1" ht="23.25" customHeight="1">
      <c r="A120" s="108" t="s">
        <v>81</v>
      </c>
      <c r="B120" s="56"/>
      <c r="C120" s="10"/>
      <c r="D120" s="10"/>
      <c r="E120" s="109" t="s">
        <v>138</v>
      </c>
      <c r="F120" s="109"/>
      <c r="G120" s="109"/>
      <c r="H120" s="109"/>
      <c r="I120" s="109"/>
      <c r="J120" s="10"/>
      <c r="K120" s="109" t="s">
        <v>139</v>
      </c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10">
        <f>'SO – 06 - ODBĚRNÝ OBJEKT ...'!J32</f>
        <v>250000</v>
      </c>
      <c r="AH120" s="10"/>
      <c r="AI120" s="10"/>
      <c r="AJ120" s="10"/>
      <c r="AK120" s="10"/>
      <c r="AL120" s="10"/>
      <c r="AM120" s="10"/>
      <c r="AN120" s="110">
        <f>SUM(AG120,AT120)</f>
        <v>302500</v>
      </c>
      <c r="AO120" s="10"/>
      <c r="AP120" s="10"/>
      <c r="AQ120" s="111" t="s">
        <v>84</v>
      </c>
      <c r="AR120" s="56"/>
      <c r="AS120" s="112">
        <v>0</v>
      </c>
      <c r="AT120" s="113">
        <f>ROUND(SUM(AV120:AW120),2)</f>
        <v>52500</v>
      </c>
      <c r="AU120" s="114">
        <f>'SO – 06 - ODBĚRNÝ OBJEKT ...'!P122</f>
        <v>0</v>
      </c>
      <c r="AV120" s="113">
        <f>'SO – 06 - ODBĚRNÝ OBJEKT ...'!J35</f>
        <v>52500</v>
      </c>
      <c r="AW120" s="113">
        <f>'SO – 06 - ODBĚRNÝ OBJEKT ...'!J36</f>
        <v>0</v>
      </c>
      <c r="AX120" s="113">
        <f>'SO – 06 - ODBĚRNÝ OBJEKT ...'!J37</f>
        <v>0</v>
      </c>
      <c r="AY120" s="113">
        <f>'SO – 06 - ODBĚRNÝ OBJEKT ...'!J38</f>
        <v>0</v>
      </c>
      <c r="AZ120" s="113">
        <f>'SO – 06 - ODBĚRNÝ OBJEKT ...'!F35</f>
        <v>250000</v>
      </c>
      <c r="BA120" s="113">
        <f>'SO – 06 - ODBĚRNÝ OBJEKT ...'!F36</f>
        <v>0</v>
      </c>
      <c r="BB120" s="113">
        <f>'SO – 06 - ODBĚRNÝ OBJEKT ...'!F37</f>
        <v>0</v>
      </c>
      <c r="BC120" s="113">
        <f>'SO – 06 - ODBĚRNÝ OBJEKT ...'!F38</f>
        <v>0</v>
      </c>
      <c r="BD120" s="115">
        <f>'SO – 06 - ODBĚRNÝ OBJEKT ...'!F39</f>
        <v>0</v>
      </c>
      <c r="BE120" s="4"/>
      <c r="BT120" s="25" t="s">
        <v>80</v>
      </c>
      <c r="BV120" s="25" t="s">
        <v>73</v>
      </c>
      <c r="BW120" s="25" t="s">
        <v>140</v>
      </c>
      <c r="BX120" s="25" t="s">
        <v>125</v>
      </c>
      <c r="CL120" s="25" t="s">
        <v>1</v>
      </c>
    </row>
    <row r="121" s="4" customFormat="1" ht="23.25" customHeight="1">
      <c r="A121" s="108" t="s">
        <v>81</v>
      </c>
      <c r="B121" s="56"/>
      <c r="C121" s="10"/>
      <c r="D121" s="10"/>
      <c r="E121" s="109" t="s">
        <v>141</v>
      </c>
      <c r="F121" s="109"/>
      <c r="G121" s="109"/>
      <c r="H121" s="109"/>
      <c r="I121" s="109"/>
      <c r="J121" s="10"/>
      <c r="K121" s="109" t="s">
        <v>142</v>
      </c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10">
        <f>'SO – 07 - ÚPRAVA ZÁTOPY'!J32</f>
        <v>1156650</v>
      </c>
      <c r="AH121" s="10"/>
      <c r="AI121" s="10"/>
      <c r="AJ121" s="10"/>
      <c r="AK121" s="10"/>
      <c r="AL121" s="10"/>
      <c r="AM121" s="10"/>
      <c r="AN121" s="110">
        <f>SUM(AG121,AT121)</f>
        <v>1399546.5</v>
      </c>
      <c r="AO121" s="10"/>
      <c r="AP121" s="10"/>
      <c r="AQ121" s="111" t="s">
        <v>84</v>
      </c>
      <c r="AR121" s="56"/>
      <c r="AS121" s="112">
        <v>0</v>
      </c>
      <c r="AT121" s="113">
        <f>ROUND(SUM(AV121:AW121),2)</f>
        <v>242896.5</v>
      </c>
      <c r="AU121" s="114">
        <f>'SO – 07 - ÚPRAVA ZÁTOPY'!P122</f>
        <v>681</v>
      </c>
      <c r="AV121" s="113">
        <f>'SO – 07 - ÚPRAVA ZÁTOPY'!J35</f>
        <v>242896.5</v>
      </c>
      <c r="AW121" s="113">
        <f>'SO – 07 - ÚPRAVA ZÁTOPY'!J36</f>
        <v>0</v>
      </c>
      <c r="AX121" s="113">
        <f>'SO – 07 - ÚPRAVA ZÁTOPY'!J37</f>
        <v>0</v>
      </c>
      <c r="AY121" s="113">
        <f>'SO – 07 - ÚPRAVA ZÁTOPY'!J38</f>
        <v>0</v>
      </c>
      <c r="AZ121" s="113">
        <f>'SO – 07 - ÚPRAVA ZÁTOPY'!F35</f>
        <v>1156650</v>
      </c>
      <c r="BA121" s="113">
        <f>'SO – 07 - ÚPRAVA ZÁTOPY'!F36</f>
        <v>0</v>
      </c>
      <c r="BB121" s="113">
        <f>'SO – 07 - ÚPRAVA ZÁTOPY'!F37</f>
        <v>0</v>
      </c>
      <c r="BC121" s="113">
        <f>'SO – 07 - ÚPRAVA ZÁTOPY'!F38</f>
        <v>0</v>
      </c>
      <c r="BD121" s="115">
        <f>'SO – 07 - ÚPRAVA ZÁTOPY'!F39</f>
        <v>0</v>
      </c>
      <c r="BE121" s="4"/>
      <c r="BT121" s="25" t="s">
        <v>80</v>
      </c>
      <c r="BV121" s="25" t="s">
        <v>73</v>
      </c>
      <c r="BW121" s="25" t="s">
        <v>143</v>
      </c>
      <c r="BX121" s="25" t="s">
        <v>125</v>
      </c>
      <c r="CL121" s="25" t="s">
        <v>1</v>
      </c>
    </row>
    <row r="122" s="4" customFormat="1" ht="16.5" customHeight="1">
      <c r="A122" s="108" t="s">
        <v>81</v>
      </c>
      <c r="B122" s="56"/>
      <c r="C122" s="10"/>
      <c r="D122" s="10"/>
      <c r="E122" s="109" t="s">
        <v>99</v>
      </c>
      <c r="F122" s="109"/>
      <c r="G122" s="109"/>
      <c r="H122" s="109"/>
      <c r="I122" s="109"/>
      <c r="J122" s="10"/>
      <c r="K122" s="109" t="s">
        <v>100</v>
      </c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10">
        <f>'VRN - VEDLEJŠÍ ROZPOČTOVÉ..._03'!J32</f>
        <v>367250</v>
      </c>
      <c r="AH122" s="10"/>
      <c r="AI122" s="10"/>
      <c r="AJ122" s="10"/>
      <c r="AK122" s="10"/>
      <c r="AL122" s="10"/>
      <c r="AM122" s="10"/>
      <c r="AN122" s="110">
        <f>SUM(AG122,AT122)</f>
        <v>444372.5</v>
      </c>
      <c r="AO122" s="10"/>
      <c r="AP122" s="10"/>
      <c r="AQ122" s="111" t="s">
        <v>84</v>
      </c>
      <c r="AR122" s="56"/>
      <c r="AS122" s="112">
        <v>0</v>
      </c>
      <c r="AT122" s="113">
        <f>ROUND(SUM(AV122:AW122),2)</f>
        <v>77122.5</v>
      </c>
      <c r="AU122" s="114">
        <f>'VRN - VEDLEJŠÍ ROZPOČTOVÉ..._03'!P121</f>
        <v>0</v>
      </c>
      <c r="AV122" s="113">
        <f>'VRN - VEDLEJŠÍ ROZPOČTOVÉ..._03'!J35</f>
        <v>77122.5</v>
      </c>
      <c r="AW122" s="113">
        <f>'VRN - VEDLEJŠÍ ROZPOČTOVÉ..._03'!J36</f>
        <v>0</v>
      </c>
      <c r="AX122" s="113">
        <f>'VRN - VEDLEJŠÍ ROZPOČTOVÉ..._03'!J37</f>
        <v>0</v>
      </c>
      <c r="AY122" s="113">
        <f>'VRN - VEDLEJŠÍ ROZPOČTOVÉ..._03'!J38</f>
        <v>0</v>
      </c>
      <c r="AZ122" s="113">
        <f>'VRN - VEDLEJŠÍ ROZPOČTOVÉ..._03'!F35</f>
        <v>367250</v>
      </c>
      <c r="BA122" s="113">
        <f>'VRN - VEDLEJŠÍ ROZPOČTOVÉ..._03'!F36</f>
        <v>0</v>
      </c>
      <c r="BB122" s="113">
        <f>'VRN - VEDLEJŠÍ ROZPOČTOVÉ..._03'!F37</f>
        <v>0</v>
      </c>
      <c r="BC122" s="113">
        <f>'VRN - VEDLEJŠÍ ROZPOČTOVÉ..._03'!F38</f>
        <v>0</v>
      </c>
      <c r="BD122" s="115">
        <f>'VRN - VEDLEJŠÍ ROZPOČTOVÉ..._03'!F39</f>
        <v>0</v>
      </c>
      <c r="BE122" s="4"/>
      <c r="BT122" s="25" t="s">
        <v>80</v>
      </c>
      <c r="BV122" s="25" t="s">
        <v>73</v>
      </c>
      <c r="BW122" s="25" t="s">
        <v>144</v>
      </c>
      <c r="BX122" s="25" t="s">
        <v>125</v>
      </c>
      <c r="CL122" s="25" t="s">
        <v>1</v>
      </c>
    </row>
    <row r="123" s="7" customFormat="1" ht="16.5" customHeight="1">
      <c r="A123" s="7"/>
      <c r="B123" s="96"/>
      <c r="C123" s="97"/>
      <c r="D123" s="98" t="s">
        <v>145</v>
      </c>
      <c r="E123" s="98"/>
      <c r="F123" s="98"/>
      <c r="G123" s="98"/>
      <c r="H123" s="98"/>
      <c r="I123" s="99"/>
      <c r="J123" s="98" t="s">
        <v>146</v>
      </c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  <c r="AD123" s="98"/>
      <c r="AE123" s="98"/>
      <c r="AF123" s="98"/>
      <c r="AG123" s="100">
        <f>ROUND(SUM(AG124:AG134),2)</f>
        <v>16613088.460000001</v>
      </c>
      <c r="AH123" s="99"/>
      <c r="AI123" s="99"/>
      <c r="AJ123" s="99"/>
      <c r="AK123" s="99"/>
      <c r="AL123" s="99"/>
      <c r="AM123" s="99"/>
      <c r="AN123" s="101">
        <f>SUM(AG123,AT123)</f>
        <v>20101837.039999999</v>
      </c>
      <c r="AO123" s="99"/>
      <c r="AP123" s="99"/>
      <c r="AQ123" s="102" t="s">
        <v>77</v>
      </c>
      <c r="AR123" s="96"/>
      <c r="AS123" s="103">
        <f>ROUND(SUM(AS124:AS134),2)</f>
        <v>0</v>
      </c>
      <c r="AT123" s="104">
        <f>ROUND(SUM(AV123:AW123),2)</f>
        <v>3488748.5800000001</v>
      </c>
      <c r="AU123" s="105">
        <f>ROUND(SUM(AU124:AU134),5)</f>
        <v>4927.6722799999998</v>
      </c>
      <c r="AV123" s="104">
        <f>ROUND(AZ123*L29,2)</f>
        <v>3488748.5800000001</v>
      </c>
      <c r="AW123" s="104">
        <f>ROUND(BA123*L30,2)</f>
        <v>0</v>
      </c>
      <c r="AX123" s="104">
        <f>ROUND(BB123*L29,2)</f>
        <v>0</v>
      </c>
      <c r="AY123" s="104">
        <f>ROUND(BC123*L30,2)</f>
        <v>0</v>
      </c>
      <c r="AZ123" s="104">
        <f>ROUND(SUM(AZ124:AZ134),2)</f>
        <v>16613088.460000001</v>
      </c>
      <c r="BA123" s="104">
        <f>ROUND(SUM(BA124:BA134),2)</f>
        <v>0</v>
      </c>
      <c r="BB123" s="104">
        <f>ROUND(SUM(BB124:BB134),2)</f>
        <v>0</v>
      </c>
      <c r="BC123" s="104">
        <f>ROUND(SUM(BC124:BC134),2)</f>
        <v>0</v>
      </c>
      <c r="BD123" s="106">
        <f>ROUND(SUM(BD124:BD134),2)</f>
        <v>0</v>
      </c>
      <c r="BE123" s="7"/>
      <c r="BS123" s="107" t="s">
        <v>70</v>
      </c>
      <c r="BT123" s="107" t="s">
        <v>78</v>
      </c>
      <c r="BU123" s="107" t="s">
        <v>72</v>
      </c>
      <c r="BV123" s="107" t="s">
        <v>73</v>
      </c>
      <c r="BW123" s="107" t="s">
        <v>147</v>
      </c>
      <c r="BX123" s="107" t="s">
        <v>4</v>
      </c>
      <c r="CL123" s="107" t="s">
        <v>1</v>
      </c>
      <c r="CM123" s="107" t="s">
        <v>80</v>
      </c>
    </row>
    <row r="124" s="4" customFormat="1" ht="23.25" customHeight="1">
      <c r="A124" s="108" t="s">
        <v>81</v>
      </c>
      <c r="B124" s="56"/>
      <c r="C124" s="10"/>
      <c r="D124" s="10"/>
      <c r="E124" s="109" t="s">
        <v>82</v>
      </c>
      <c r="F124" s="109"/>
      <c r="G124" s="109"/>
      <c r="H124" s="109"/>
      <c r="I124" s="109"/>
      <c r="J124" s="10"/>
      <c r="K124" s="109" t="s">
        <v>105</v>
      </c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10">
        <f>'SO – 01 - ODTĚŽENÍ BERMY ..._01'!J32</f>
        <v>4005930</v>
      </c>
      <c r="AH124" s="10"/>
      <c r="AI124" s="10"/>
      <c r="AJ124" s="10"/>
      <c r="AK124" s="10"/>
      <c r="AL124" s="10"/>
      <c r="AM124" s="10"/>
      <c r="AN124" s="110">
        <f>SUM(AG124,AT124)</f>
        <v>4847175.2999999998</v>
      </c>
      <c r="AO124" s="10"/>
      <c r="AP124" s="10"/>
      <c r="AQ124" s="111" t="s">
        <v>84</v>
      </c>
      <c r="AR124" s="56"/>
      <c r="AS124" s="112">
        <v>0</v>
      </c>
      <c r="AT124" s="113">
        <f>ROUND(SUM(AV124:AW124),2)</f>
        <v>841245.30000000005</v>
      </c>
      <c r="AU124" s="114">
        <f>'SO – 01 - ODTĚŽENÍ BERMY ..._01'!P122</f>
        <v>745.20000000000005</v>
      </c>
      <c r="AV124" s="113">
        <f>'SO – 01 - ODTĚŽENÍ BERMY ..._01'!J35</f>
        <v>841245.30000000005</v>
      </c>
      <c r="AW124" s="113">
        <f>'SO – 01 - ODTĚŽENÍ BERMY ..._01'!J36</f>
        <v>0</v>
      </c>
      <c r="AX124" s="113">
        <f>'SO – 01 - ODTĚŽENÍ BERMY ..._01'!J37</f>
        <v>0</v>
      </c>
      <c r="AY124" s="113">
        <f>'SO – 01 - ODTĚŽENÍ BERMY ..._01'!J38</f>
        <v>0</v>
      </c>
      <c r="AZ124" s="113">
        <f>'SO – 01 - ODTĚŽENÍ BERMY ..._01'!F35</f>
        <v>4005930</v>
      </c>
      <c r="BA124" s="113">
        <f>'SO – 01 - ODTĚŽENÍ BERMY ..._01'!F36</f>
        <v>0</v>
      </c>
      <c r="BB124" s="113">
        <f>'SO – 01 - ODTĚŽENÍ BERMY ..._01'!F37</f>
        <v>0</v>
      </c>
      <c r="BC124" s="113">
        <f>'SO – 01 - ODTĚŽENÍ BERMY ..._01'!F38</f>
        <v>0</v>
      </c>
      <c r="BD124" s="115">
        <f>'SO – 01 - ODTĚŽENÍ BERMY ..._01'!F39</f>
        <v>0</v>
      </c>
      <c r="BE124" s="4"/>
      <c r="BT124" s="25" t="s">
        <v>80</v>
      </c>
      <c r="BV124" s="25" t="s">
        <v>73</v>
      </c>
      <c r="BW124" s="25" t="s">
        <v>148</v>
      </c>
      <c r="BX124" s="25" t="s">
        <v>147</v>
      </c>
      <c r="CL124" s="25" t="s">
        <v>1</v>
      </c>
    </row>
    <row r="125" s="4" customFormat="1" ht="23.25" customHeight="1">
      <c r="A125" s="108" t="s">
        <v>81</v>
      </c>
      <c r="B125" s="56"/>
      <c r="C125" s="10"/>
      <c r="D125" s="10"/>
      <c r="E125" s="109" t="s">
        <v>86</v>
      </c>
      <c r="F125" s="109"/>
      <c r="G125" s="109"/>
      <c r="H125" s="109"/>
      <c r="I125" s="109"/>
      <c r="J125" s="10"/>
      <c r="K125" s="109" t="s">
        <v>107</v>
      </c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10">
        <f>'SO – 02 - OPEVNĚNÍ HRÁZÍ_01'!J32</f>
        <v>2132258.46</v>
      </c>
      <c r="AH125" s="10"/>
      <c r="AI125" s="10"/>
      <c r="AJ125" s="10"/>
      <c r="AK125" s="10"/>
      <c r="AL125" s="10"/>
      <c r="AM125" s="10"/>
      <c r="AN125" s="110">
        <f>SUM(AG125,AT125)</f>
        <v>2580032.7400000002</v>
      </c>
      <c r="AO125" s="10"/>
      <c r="AP125" s="10"/>
      <c r="AQ125" s="111" t="s">
        <v>84</v>
      </c>
      <c r="AR125" s="56"/>
      <c r="AS125" s="112">
        <v>0</v>
      </c>
      <c r="AT125" s="113">
        <f>ROUND(SUM(AV125:AW125),2)</f>
        <v>447774.28000000003</v>
      </c>
      <c r="AU125" s="114">
        <f>'SO – 02 - OPEVNĚNÍ HRÁZÍ_01'!P124</f>
        <v>2305.022281</v>
      </c>
      <c r="AV125" s="113">
        <f>'SO – 02 - OPEVNĚNÍ HRÁZÍ_01'!J35</f>
        <v>447774.28000000003</v>
      </c>
      <c r="AW125" s="113">
        <f>'SO – 02 - OPEVNĚNÍ HRÁZÍ_01'!J36</f>
        <v>0</v>
      </c>
      <c r="AX125" s="113">
        <f>'SO – 02 - OPEVNĚNÍ HRÁZÍ_01'!J37</f>
        <v>0</v>
      </c>
      <c r="AY125" s="113">
        <f>'SO – 02 - OPEVNĚNÍ HRÁZÍ_01'!J38</f>
        <v>0</v>
      </c>
      <c r="AZ125" s="113">
        <f>'SO – 02 - OPEVNĚNÍ HRÁZÍ_01'!F35</f>
        <v>2132258.46</v>
      </c>
      <c r="BA125" s="113">
        <f>'SO – 02 - OPEVNĚNÍ HRÁZÍ_01'!F36</f>
        <v>0</v>
      </c>
      <c r="BB125" s="113">
        <f>'SO – 02 - OPEVNĚNÍ HRÁZÍ_01'!F37</f>
        <v>0</v>
      </c>
      <c r="BC125" s="113">
        <f>'SO – 02 - OPEVNĚNÍ HRÁZÍ_01'!F38</f>
        <v>0</v>
      </c>
      <c r="BD125" s="115">
        <f>'SO – 02 - OPEVNĚNÍ HRÁZÍ_01'!F39</f>
        <v>0</v>
      </c>
      <c r="BE125" s="4"/>
      <c r="BT125" s="25" t="s">
        <v>80</v>
      </c>
      <c r="BV125" s="25" t="s">
        <v>73</v>
      </c>
      <c r="BW125" s="25" t="s">
        <v>149</v>
      </c>
      <c r="BX125" s="25" t="s">
        <v>147</v>
      </c>
      <c r="CL125" s="25" t="s">
        <v>1</v>
      </c>
    </row>
    <row r="126" s="4" customFormat="1" ht="23.25" customHeight="1">
      <c r="A126" s="108" t="s">
        <v>81</v>
      </c>
      <c r="B126" s="56"/>
      <c r="C126" s="10"/>
      <c r="D126" s="10"/>
      <c r="E126" s="109" t="s">
        <v>89</v>
      </c>
      <c r="F126" s="109"/>
      <c r="G126" s="109"/>
      <c r="H126" s="109"/>
      <c r="I126" s="109"/>
      <c r="J126" s="10"/>
      <c r="K126" s="109" t="s">
        <v>90</v>
      </c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10">
        <f>'SO – 03 - PODŘADNÝ VÝPUST...'!J32</f>
        <v>1030000</v>
      </c>
      <c r="AH126" s="10"/>
      <c r="AI126" s="10"/>
      <c r="AJ126" s="10"/>
      <c r="AK126" s="10"/>
      <c r="AL126" s="10"/>
      <c r="AM126" s="10"/>
      <c r="AN126" s="110">
        <f>SUM(AG126,AT126)</f>
        <v>1246300</v>
      </c>
      <c r="AO126" s="10"/>
      <c r="AP126" s="10"/>
      <c r="AQ126" s="111" t="s">
        <v>84</v>
      </c>
      <c r="AR126" s="56"/>
      <c r="AS126" s="112">
        <v>0</v>
      </c>
      <c r="AT126" s="113">
        <f>ROUND(SUM(AV126:AW126),2)</f>
        <v>216300</v>
      </c>
      <c r="AU126" s="114">
        <f>'SO – 03 - PODŘADNÝ VÝPUST...'!P122</f>
        <v>0</v>
      </c>
      <c r="AV126" s="113">
        <f>'SO – 03 - PODŘADNÝ VÝPUST...'!J35</f>
        <v>216300</v>
      </c>
      <c r="AW126" s="113">
        <f>'SO – 03 - PODŘADNÝ VÝPUST...'!J36</f>
        <v>0</v>
      </c>
      <c r="AX126" s="113">
        <f>'SO – 03 - PODŘADNÝ VÝPUST...'!J37</f>
        <v>0</v>
      </c>
      <c r="AY126" s="113">
        <f>'SO – 03 - PODŘADNÝ VÝPUST...'!J38</f>
        <v>0</v>
      </c>
      <c r="AZ126" s="113">
        <f>'SO – 03 - PODŘADNÝ VÝPUST...'!F35</f>
        <v>1030000</v>
      </c>
      <c r="BA126" s="113">
        <f>'SO – 03 - PODŘADNÝ VÝPUST...'!F36</f>
        <v>0</v>
      </c>
      <c r="BB126" s="113">
        <f>'SO – 03 - PODŘADNÝ VÝPUST...'!F37</f>
        <v>0</v>
      </c>
      <c r="BC126" s="113">
        <f>'SO – 03 - PODŘADNÝ VÝPUST...'!F38</f>
        <v>0</v>
      </c>
      <c r="BD126" s="115">
        <f>'SO – 03 - PODŘADNÝ VÝPUST...'!F39</f>
        <v>0</v>
      </c>
      <c r="BE126" s="4"/>
      <c r="BT126" s="25" t="s">
        <v>80</v>
      </c>
      <c r="BV126" s="25" t="s">
        <v>73</v>
      </c>
      <c r="BW126" s="25" t="s">
        <v>150</v>
      </c>
      <c r="BX126" s="25" t="s">
        <v>147</v>
      </c>
      <c r="CL126" s="25" t="s">
        <v>1</v>
      </c>
    </row>
    <row r="127" s="4" customFormat="1" ht="23.25" customHeight="1">
      <c r="A127" s="108" t="s">
        <v>81</v>
      </c>
      <c r="B127" s="56"/>
      <c r="C127" s="10"/>
      <c r="D127" s="10"/>
      <c r="E127" s="109" t="s">
        <v>132</v>
      </c>
      <c r="F127" s="109"/>
      <c r="G127" s="109"/>
      <c r="H127" s="109"/>
      <c r="I127" s="109"/>
      <c r="J127" s="10"/>
      <c r="K127" s="109" t="s">
        <v>116</v>
      </c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10">
        <f>'SO – 04 - ÚPRAVY V ZÁTOPĚ...'!J32</f>
        <v>2063710</v>
      </c>
      <c r="AH127" s="10"/>
      <c r="AI127" s="10"/>
      <c r="AJ127" s="10"/>
      <c r="AK127" s="10"/>
      <c r="AL127" s="10"/>
      <c r="AM127" s="10"/>
      <c r="AN127" s="110">
        <f>SUM(AG127,AT127)</f>
        <v>2497089.1000000001</v>
      </c>
      <c r="AO127" s="10"/>
      <c r="AP127" s="10"/>
      <c r="AQ127" s="111" t="s">
        <v>84</v>
      </c>
      <c r="AR127" s="56"/>
      <c r="AS127" s="112">
        <v>0</v>
      </c>
      <c r="AT127" s="113">
        <f>ROUND(SUM(AV127:AW127),2)</f>
        <v>433379.09999999998</v>
      </c>
      <c r="AU127" s="114">
        <f>'SO – 04 - ÚPRAVY V ZÁTOPĚ...'!P122</f>
        <v>591.39999999999998</v>
      </c>
      <c r="AV127" s="113">
        <f>'SO – 04 - ÚPRAVY V ZÁTOPĚ...'!J35</f>
        <v>433379.09999999998</v>
      </c>
      <c r="AW127" s="113">
        <f>'SO – 04 - ÚPRAVY V ZÁTOPĚ...'!J36</f>
        <v>0</v>
      </c>
      <c r="AX127" s="113">
        <f>'SO – 04 - ÚPRAVY V ZÁTOPĚ...'!J37</f>
        <v>0</v>
      </c>
      <c r="AY127" s="113">
        <f>'SO – 04 - ÚPRAVY V ZÁTOPĚ...'!J38</f>
        <v>0</v>
      </c>
      <c r="AZ127" s="113">
        <f>'SO – 04 - ÚPRAVY V ZÁTOPĚ...'!F35</f>
        <v>2063710</v>
      </c>
      <c r="BA127" s="113">
        <f>'SO – 04 - ÚPRAVY V ZÁTOPĚ...'!F36</f>
        <v>0</v>
      </c>
      <c r="BB127" s="113">
        <f>'SO – 04 - ÚPRAVY V ZÁTOPĚ...'!F37</f>
        <v>0</v>
      </c>
      <c r="BC127" s="113">
        <f>'SO – 04 - ÚPRAVY V ZÁTOPĚ...'!F38</f>
        <v>0</v>
      </c>
      <c r="BD127" s="115">
        <f>'SO – 04 - ÚPRAVY V ZÁTOPĚ...'!F39</f>
        <v>0</v>
      </c>
      <c r="BE127" s="4"/>
      <c r="BT127" s="25" t="s">
        <v>80</v>
      </c>
      <c r="BV127" s="25" t="s">
        <v>73</v>
      </c>
      <c r="BW127" s="25" t="s">
        <v>151</v>
      </c>
      <c r="BX127" s="25" t="s">
        <v>147</v>
      </c>
      <c r="CL127" s="25" t="s">
        <v>1</v>
      </c>
    </row>
    <row r="128" s="4" customFormat="1" ht="23.25" customHeight="1">
      <c r="A128" s="108" t="s">
        <v>81</v>
      </c>
      <c r="B128" s="56"/>
      <c r="C128" s="10"/>
      <c r="D128" s="10"/>
      <c r="E128" s="109" t="s">
        <v>135</v>
      </c>
      <c r="F128" s="109"/>
      <c r="G128" s="109"/>
      <c r="H128" s="109"/>
      <c r="I128" s="109"/>
      <c r="J128" s="10"/>
      <c r="K128" s="109" t="s">
        <v>152</v>
      </c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10">
        <f>'SO – 05 - OPRAVA ZEMNÍ HR...'!J32</f>
        <v>67000</v>
      </c>
      <c r="AH128" s="10"/>
      <c r="AI128" s="10"/>
      <c r="AJ128" s="10"/>
      <c r="AK128" s="10"/>
      <c r="AL128" s="10"/>
      <c r="AM128" s="10"/>
      <c r="AN128" s="110">
        <f>SUM(AG128,AT128)</f>
        <v>81070</v>
      </c>
      <c r="AO128" s="10"/>
      <c r="AP128" s="10"/>
      <c r="AQ128" s="111" t="s">
        <v>84</v>
      </c>
      <c r="AR128" s="56"/>
      <c r="AS128" s="112">
        <v>0</v>
      </c>
      <c r="AT128" s="113">
        <f>ROUND(SUM(AV128:AW128),2)</f>
        <v>14070</v>
      </c>
      <c r="AU128" s="114">
        <f>'SO – 05 - OPRAVA ZEMNÍ HR...'!P122</f>
        <v>71.799999999999997</v>
      </c>
      <c r="AV128" s="113">
        <f>'SO – 05 - OPRAVA ZEMNÍ HR...'!J35</f>
        <v>14070</v>
      </c>
      <c r="AW128" s="113">
        <f>'SO – 05 - OPRAVA ZEMNÍ HR...'!J36</f>
        <v>0</v>
      </c>
      <c r="AX128" s="113">
        <f>'SO – 05 - OPRAVA ZEMNÍ HR...'!J37</f>
        <v>0</v>
      </c>
      <c r="AY128" s="113">
        <f>'SO – 05 - OPRAVA ZEMNÍ HR...'!J38</f>
        <v>0</v>
      </c>
      <c r="AZ128" s="113">
        <f>'SO – 05 - OPRAVA ZEMNÍ HR...'!F35</f>
        <v>67000</v>
      </c>
      <c r="BA128" s="113">
        <f>'SO – 05 - OPRAVA ZEMNÍ HR...'!F36</f>
        <v>0</v>
      </c>
      <c r="BB128" s="113">
        <f>'SO – 05 - OPRAVA ZEMNÍ HR...'!F37</f>
        <v>0</v>
      </c>
      <c r="BC128" s="113">
        <f>'SO – 05 - OPRAVA ZEMNÍ HR...'!F38</f>
        <v>0</v>
      </c>
      <c r="BD128" s="115">
        <f>'SO – 05 - OPRAVA ZEMNÍ HR...'!F39</f>
        <v>0</v>
      </c>
      <c r="BE128" s="4"/>
      <c r="BT128" s="25" t="s">
        <v>80</v>
      </c>
      <c r="BV128" s="25" t="s">
        <v>73</v>
      </c>
      <c r="BW128" s="25" t="s">
        <v>153</v>
      </c>
      <c r="BX128" s="25" t="s">
        <v>147</v>
      </c>
      <c r="CL128" s="25" t="s">
        <v>1</v>
      </c>
    </row>
    <row r="129" s="4" customFormat="1" ht="23.25" customHeight="1">
      <c r="A129" s="108" t="s">
        <v>81</v>
      </c>
      <c r="B129" s="56"/>
      <c r="C129" s="10"/>
      <c r="D129" s="10"/>
      <c r="E129" s="109" t="s">
        <v>138</v>
      </c>
      <c r="F129" s="109"/>
      <c r="G129" s="109"/>
      <c r="H129" s="109"/>
      <c r="I129" s="109"/>
      <c r="J129" s="10"/>
      <c r="K129" s="109" t="s">
        <v>118</v>
      </c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10">
        <f>'SO – 06 - REKONSTRUKCE VÝ...'!J32</f>
        <v>900000</v>
      </c>
      <c r="AH129" s="10"/>
      <c r="AI129" s="10"/>
      <c r="AJ129" s="10"/>
      <c r="AK129" s="10"/>
      <c r="AL129" s="10"/>
      <c r="AM129" s="10"/>
      <c r="AN129" s="110">
        <f>SUM(AG129,AT129)</f>
        <v>1089000</v>
      </c>
      <c r="AO129" s="10"/>
      <c r="AP129" s="10"/>
      <c r="AQ129" s="111" t="s">
        <v>84</v>
      </c>
      <c r="AR129" s="56"/>
      <c r="AS129" s="112">
        <v>0</v>
      </c>
      <c r="AT129" s="113">
        <f>ROUND(SUM(AV129:AW129),2)</f>
        <v>189000</v>
      </c>
      <c r="AU129" s="114">
        <f>'SO – 06 - REKONSTRUKCE VÝ...'!P122</f>
        <v>0</v>
      </c>
      <c r="AV129" s="113">
        <f>'SO – 06 - REKONSTRUKCE VÝ...'!J35</f>
        <v>189000</v>
      </c>
      <c r="AW129" s="113">
        <f>'SO – 06 - REKONSTRUKCE VÝ...'!J36</f>
        <v>0</v>
      </c>
      <c r="AX129" s="113">
        <f>'SO – 06 - REKONSTRUKCE VÝ...'!J37</f>
        <v>0</v>
      </c>
      <c r="AY129" s="113">
        <f>'SO – 06 - REKONSTRUKCE VÝ...'!J38</f>
        <v>0</v>
      </c>
      <c r="AZ129" s="113">
        <f>'SO – 06 - REKONSTRUKCE VÝ...'!F35</f>
        <v>900000</v>
      </c>
      <c r="BA129" s="113">
        <f>'SO – 06 - REKONSTRUKCE VÝ...'!F36</f>
        <v>0</v>
      </c>
      <c r="BB129" s="113">
        <f>'SO – 06 - REKONSTRUKCE VÝ...'!F37</f>
        <v>0</v>
      </c>
      <c r="BC129" s="113">
        <f>'SO – 06 - REKONSTRUKCE VÝ...'!F38</f>
        <v>0</v>
      </c>
      <c r="BD129" s="115">
        <f>'SO – 06 - REKONSTRUKCE VÝ...'!F39</f>
        <v>0</v>
      </c>
      <c r="BE129" s="4"/>
      <c r="BT129" s="25" t="s">
        <v>80</v>
      </c>
      <c r="BV129" s="25" t="s">
        <v>73</v>
      </c>
      <c r="BW129" s="25" t="s">
        <v>154</v>
      </c>
      <c r="BX129" s="25" t="s">
        <v>147</v>
      </c>
      <c r="CL129" s="25" t="s">
        <v>1</v>
      </c>
    </row>
    <row r="130" s="4" customFormat="1" ht="23.25" customHeight="1">
      <c r="A130" s="108" t="s">
        <v>81</v>
      </c>
      <c r="B130" s="56"/>
      <c r="C130" s="10"/>
      <c r="D130" s="10"/>
      <c r="E130" s="109" t="s">
        <v>141</v>
      </c>
      <c r="F130" s="109"/>
      <c r="G130" s="109"/>
      <c r="H130" s="109"/>
      <c r="I130" s="109"/>
      <c r="J130" s="10"/>
      <c r="K130" s="109" t="s">
        <v>155</v>
      </c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10">
        <f>'SO – 07 - ÚPRAVY V ZÁTOPĚ...'!J32</f>
        <v>4451430</v>
      </c>
      <c r="AH130" s="10"/>
      <c r="AI130" s="10"/>
      <c r="AJ130" s="10"/>
      <c r="AK130" s="10"/>
      <c r="AL130" s="10"/>
      <c r="AM130" s="10"/>
      <c r="AN130" s="110">
        <f>SUM(AG130,AT130)</f>
        <v>5386230.2999999998</v>
      </c>
      <c r="AO130" s="10"/>
      <c r="AP130" s="10"/>
      <c r="AQ130" s="111" t="s">
        <v>84</v>
      </c>
      <c r="AR130" s="56"/>
      <c r="AS130" s="112">
        <v>0</v>
      </c>
      <c r="AT130" s="113">
        <f>ROUND(SUM(AV130:AW130),2)</f>
        <v>934800.30000000005</v>
      </c>
      <c r="AU130" s="114">
        <f>'SO – 07 - ÚPRAVY V ZÁTOPĚ...'!P122</f>
        <v>1126.5</v>
      </c>
      <c r="AV130" s="113">
        <f>'SO – 07 - ÚPRAVY V ZÁTOPĚ...'!J35</f>
        <v>934800.30000000005</v>
      </c>
      <c r="AW130" s="113">
        <f>'SO – 07 - ÚPRAVY V ZÁTOPĚ...'!J36</f>
        <v>0</v>
      </c>
      <c r="AX130" s="113">
        <f>'SO – 07 - ÚPRAVY V ZÁTOPĚ...'!J37</f>
        <v>0</v>
      </c>
      <c r="AY130" s="113">
        <f>'SO – 07 - ÚPRAVY V ZÁTOPĚ...'!J38</f>
        <v>0</v>
      </c>
      <c r="AZ130" s="113">
        <f>'SO – 07 - ÚPRAVY V ZÁTOPĚ...'!F35</f>
        <v>4451430</v>
      </c>
      <c r="BA130" s="113">
        <f>'SO – 07 - ÚPRAVY V ZÁTOPĚ...'!F36</f>
        <v>0</v>
      </c>
      <c r="BB130" s="113">
        <f>'SO – 07 - ÚPRAVY V ZÁTOPĚ...'!F37</f>
        <v>0</v>
      </c>
      <c r="BC130" s="113">
        <f>'SO – 07 - ÚPRAVY V ZÁTOPĚ...'!F38</f>
        <v>0</v>
      </c>
      <c r="BD130" s="115">
        <f>'SO – 07 - ÚPRAVY V ZÁTOPĚ...'!F39</f>
        <v>0</v>
      </c>
      <c r="BE130" s="4"/>
      <c r="BT130" s="25" t="s">
        <v>80</v>
      </c>
      <c r="BV130" s="25" t="s">
        <v>73</v>
      </c>
      <c r="BW130" s="25" t="s">
        <v>156</v>
      </c>
      <c r="BX130" s="25" t="s">
        <v>147</v>
      </c>
      <c r="CL130" s="25" t="s">
        <v>1</v>
      </c>
    </row>
    <row r="131" s="4" customFormat="1" ht="23.25" customHeight="1">
      <c r="A131" s="108" t="s">
        <v>81</v>
      </c>
      <c r="B131" s="56"/>
      <c r="C131" s="10"/>
      <c r="D131" s="10"/>
      <c r="E131" s="109" t="s">
        <v>157</v>
      </c>
      <c r="F131" s="109"/>
      <c r="G131" s="109"/>
      <c r="H131" s="109"/>
      <c r="I131" s="109"/>
      <c r="J131" s="10"/>
      <c r="K131" s="109" t="s">
        <v>158</v>
      </c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10">
        <f>'SO – 08 - OPRAVA ZEMNÍ HR...'!J32</f>
        <v>82010</v>
      </c>
      <c r="AH131" s="10"/>
      <c r="AI131" s="10"/>
      <c r="AJ131" s="10"/>
      <c r="AK131" s="10"/>
      <c r="AL131" s="10"/>
      <c r="AM131" s="10"/>
      <c r="AN131" s="110">
        <f>SUM(AG131,AT131)</f>
        <v>99232.100000000006</v>
      </c>
      <c r="AO131" s="10"/>
      <c r="AP131" s="10"/>
      <c r="AQ131" s="111" t="s">
        <v>84</v>
      </c>
      <c r="AR131" s="56"/>
      <c r="AS131" s="112">
        <v>0</v>
      </c>
      <c r="AT131" s="113">
        <f>ROUND(SUM(AV131:AW131),2)</f>
        <v>17222.099999999999</v>
      </c>
      <c r="AU131" s="114">
        <f>'SO – 08 - OPRAVA ZEMNÍ HR...'!P122</f>
        <v>87.75</v>
      </c>
      <c r="AV131" s="113">
        <f>'SO – 08 - OPRAVA ZEMNÍ HR...'!J35</f>
        <v>17222.099999999999</v>
      </c>
      <c r="AW131" s="113">
        <f>'SO – 08 - OPRAVA ZEMNÍ HR...'!J36</f>
        <v>0</v>
      </c>
      <c r="AX131" s="113">
        <f>'SO – 08 - OPRAVA ZEMNÍ HR...'!J37</f>
        <v>0</v>
      </c>
      <c r="AY131" s="113">
        <f>'SO – 08 - OPRAVA ZEMNÍ HR...'!J38</f>
        <v>0</v>
      </c>
      <c r="AZ131" s="113">
        <f>'SO – 08 - OPRAVA ZEMNÍ HR...'!F35</f>
        <v>82010</v>
      </c>
      <c r="BA131" s="113">
        <f>'SO – 08 - OPRAVA ZEMNÍ HR...'!F36</f>
        <v>0</v>
      </c>
      <c r="BB131" s="113">
        <f>'SO – 08 - OPRAVA ZEMNÍ HR...'!F37</f>
        <v>0</v>
      </c>
      <c r="BC131" s="113">
        <f>'SO – 08 - OPRAVA ZEMNÍ HR...'!F38</f>
        <v>0</v>
      </c>
      <c r="BD131" s="115">
        <f>'SO – 08 - OPRAVA ZEMNÍ HR...'!F39</f>
        <v>0</v>
      </c>
      <c r="BE131" s="4"/>
      <c r="BT131" s="25" t="s">
        <v>80</v>
      </c>
      <c r="BV131" s="25" t="s">
        <v>73</v>
      </c>
      <c r="BW131" s="25" t="s">
        <v>159</v>
      </c>
      <c r="BX131" s="25" t="s">
        <v>147</v>
      </c>
      <c r="CL131" s="25" t="s">
        <v>1</v>
      </c>
    </row>
    <row r="132" s="4" customFormat="1" ht="23.25" customHeight="1">
      <c r="A132" s="108" t="s">
        <v>81</v>
      </c>
      <c r="B132" s="56"/>
      <c r="C132" s="10"/>
      <c r="D132" s="10"/>
      <c r="E132" s="109" t="s">
        <v>160</v>
      </c>
      <c r="F132" s="109"/>
      <c r="G132" s="109"/>
      <c r="H132" s="109"/>
      <c r="I132" s="109"/>
      <c r="J132" s="10"/>
      <c r="K132" s="109" t="s">
        <v>161</v>
      </c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10">
        <f>'SO – 09 - REKONSTRUKCE VÝ...'!J32</f>
        <v>900000</v>
      </c>
      <c r="AH132" s="10"/>
      <c r="AI132" s="10"/>
      <c r="AJ132" s="10"/>
      <c r="AK132" s="10"/>
      <c r="AL132" s="10"/>
      <c r="AM132" s="10"/>
      <c r="AN132" s="110">
        <f>SUM(AG132,AT132)</f>
        <v>1089000</v>
      </c>
      <c r="AO132" s="10"/>
      <c r="AP132" s="10"/>
      <c r="AQ132" s="111" t="s">
        <v>84</v>
      </c>
      <c r="AR132" s="56"/>
      <c r="AS132" s="112">
        <v>0</v>
      </c>
      <c r="AT132" s="113">
        <f>ROUND(SUM(AV132:AW132),2)</f>
        <v>189000</v>
      </c>
      <c r="AU132" s="114">
        <f>'SO – 09 - REKONSTRUKCE VÝ...'!P122</f>
        <v>0</v>
      </c>
      <c r="AV132" s="113">
        <f>'SO – 09 - REKONSTRUKCE VÝ...'!J35</f>
        <v>189000</v>
      </c>
      <c r="AW132" s="113">
        <f>'SO – 09 - REKONSTRUKCE VÝ...'!J36</f>
        <v>0</v>
      </c>
      <c r="AX132" s="113">
        <f>'SO – 09 - REKONSTRUKCE VÝ...'!J37</f>
        <v>0</v>
      </c>
      <c r="AY132" s="113">
        <f>'SO – 09 - REKONSTRUKCE VÝ...'!J38</f>
        <v>0</v>
      </c>
      <c r="AZ132" s="113">
        <f>'SO – 09 - REKONSTRUKCE VÝ...'!F35</f>
        <v>900000</v>
      </c>
      <c r="BA132" s="113">
        <f>'SO – 09 - REKONSTRUKCE VÝ...'!F36</f>
        <v>0</v>
      </c>
      <c r="BB132" s="113">
        <f>'SO – 09 - REKONSTRUKCE VÝ...'!F37</f>
        <v>0</v>
      </c>
      <c r="BC132" s="113">
        <f>'SO – 09 - REKONSTRUKCE VÝ...'!F38</f>
        <v>0</v>
      </c>
      <c r="BD132" s="115">
        <f>'SO – 09 - REKONSTRUKCE VÝ...'!F39</f>
        <v>0</v>
      </c>
      <c r="BE132" s="4"/>
      <c r="BT132" s="25" t="s">
        <v>80</v>
      </c>
      <c r="BV132" s="25" t="s">
        <v>73</v>
      </c>
      <c r="BW132" s="25" t="s">
        <v>162</v>
      </c>
      <c r="BX132" s="25" t="s">
        <v>147</v>
      </c>
      <c r="CL132" s="25" t="s">
        <v>1</v>
      </c>
    </row>
    <row r="133" s="4" customFormat="1" ht="23.25" customHeight="1">
      <c r="A133" s="108" t="s">
        <v>81</v>
      </c>
      <c r="B133" s="56"/>
      <c r="C133" s="10"/>
      <c r="D133" s="10"/>
      <c r="E133" s="109" t="s">
        <v>163</v>
      </c>
      <c r="F133" s="109"/>
      <c r="G133" s="109"/>
      <c r="H133" s="109"/>
      <c r="I133" s="109"/>
      <c r="J133" s="10"/>
      <c r="K133" s="109" t="s">
        <v>120</v>
      </c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10">
        <f>'SO – 10 - REKONSTRUKCE OD...'!J32</f>
        <v>550000</v>
      </c>
      <c r="AH133" s="10"/>
      <c r="AI133" s="10"/>
      <c r="AJ133" s="10"/>
      <c r="AK133" s="10"/>
      <c r="AL133" s="10"/>
      <c r="AM133" s="10"/>
      <c r="AN133" s="110">
        <f>SUM(AG133,AT133)</f>
        <v>665500</v>
      </c>
      <c r="AO133" s="10"/>
      <c r="AP133" s="10"/>
      <c r="AQ133" s="111" t="s">
        <v>84</v>
      </c>
      <c r="AR133" s="56"/>
      <c r="AS133" s="112">
        <v>0</v>
      </c>
      <c r="AT133" s="113">
        <f>ROUND(SUM(AV133:AW133),2)</f>
        <v>115500</v>
      </c>
      <c r="AU133" s="114">
        <f>'SO – 10 - REKONSTRUKCE OD...'!P122</f>
        <v>0</v>
      </c>
      <c r="AV133" s="113">
        <f>'SO – 10 - REKONSTRUKCE OD...'!J35</f>
        <v>115500</v>
      </c>
      <c r="AW133" s="113">
        <f>'SO – 10 - REKONSTRUKCE OD...'!J36</f>
        <v>0</v>
      </c>
      <c r="AX133" s="113">
        <f>'SO – 10 - REKONSTRUKCE OD...'!J37</f>
        <v>0</v>
      </c>
      <c r="AY133" s="113">
        <f>'SO – 10 - REKONSTRUKCE OD...'!J38</f>
        <v>0</v>
      </c>
      <c r="AZ133" s="113">
        <f>'SO – 10 - REKONSTRUKCE OD...'!F35</f>
        <v>550000</v>
      </c>
      <c r="BA133" s="113">
        <f>'SO – 10 - REKONSTRUKCE OD...'!F36</f>
        <v>0</v>
      </c>
      <c r="BB133" s="113">
        <f>'SO – 10 - REKONSTRUKCE OD...'!F37</f>
        <v>0</v>
      </c>
      <c r="BC133" s="113">
        <f>'SO – 10 - REKONSTRUKCE OD...'!F38</f>
        <v>0</v>
      </c>
      <c r="BD133" s="115">
        <f>'SO – 10 - REKONSTRUKCE OD...'!F39</f>
        <v>0</v>
      </c>
      <c r="BE133" s="4"/>
      <c r="BT133" s="25" t="s">
        <v>80</v>
      </c>
      <c r="BV133" s="25" t="s">
        <v>73</v>
      </c>
      <c r="BW133" s="25" t="s">
        <v>164</v>
      </c>
      <c r="BX133" s="25" t="s">
        <v>147</v>
      </c>
      <c r="CL133" s="25" t="s">
        <v>1</v>
      </c>
    </row>
    <row r="134" s="4" customFormat="1" ht="16.5" customHeight="1">
      <c r="A134" s="108" t="s">
        <v>81</v>
      </c>
      <c r="B134" s="56"/>
      <c r="C134" s="10"/>
      <c r="D134" s="10"/>
      <c r="E134" s="109" t="s">
        <v>99</v>
      </c>
      <c r="F134" s="109"/>
      <c r="G134" s="109"/>
      <c r="H134" s="109"/>
      <c r="I134" s="109"/>
      <c r="J134" s="10"/>
      <c r="K134" s="109" t="s">
        <v>100</v>
      </c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10">
        <f>'VRN - VEDLEJŠÍ ROZPOČTOVÉ..._04'!J32</f>
        <v>430750</v>
      </c>
      <c r="AH134" s="10"/>
      <c r="AI134" s="10"/>
      <c r="AJ134" s="10"/>
      <c r="AK134" s="10"/>
      <c r="AL134" s="10"/>
      <c r="AM134" s="10"/>
      <c r="AN134" s="110">
        <f>SUM(AG134,AT134)</f>
        <v>521207.5</v>
      </c>
      <c r="AO134" s="10"/>
      <c r="AP134" s="10"/>
      <c r="AQ134" s="111" t="s">
        <v>84</v>
      </c>
      <c r="AR134" s="56"/>
      <c r="AS134" s="117">
        <v>0</v>
      </c>
      <c r="AT134" s="118">
        <f>ROUND(SUM(AV134:AW134),2)</f>
        <v>90457.5</v>
      </c>
      <c r="AU134" s="119">
        <f>'VRN - VEDLEJŠÍ ROZPOČTOVÉ..._04'!P121</f>
        <v>0</v>
      </c>
      <c r="AV134" s="118">
        <f>'VRN - VEDLEJŠÍ ROZPOČTOVÉ..._04'!J35</f>
        <v>90457.5</v>
      </c>
      <c r="AW134" s="118">
        <f>'VRN - VEDLEJŠÍ ROZPOČTOVÉ..._04'!J36</f>
        <v>0</v>
      </c>
      <c r="AX134" s="118">
        <f>'VRN - VEDLEJŠÍ ROZPOČTOVÉ..._04'!J37</f>
        <v>0</v>
      </c>
      <c r="AY134" s="118">
        <f>'VRN - VEDLEJŠÍ ROZPOČTOVÉ..._04'!J38</f>
        <v>0</v>
      </c>
      <c r="AZ134" s="118">
        <f>'VRN - VEDLEJŠÍ ROZPOČTOVÉ..._04'!F35</f>
        <v>430750</v>
      </c>
      <c r="BA134" s="118">
        <f>'VRN - VEDLEJŠÍ ROZPOČTOVÉ..._04'!F36</f>
        <v>0</v>
      </c>
      <c r="BB134" s="118">
        <f>'VRN - VEDLEJŠÍ ROZPOČTOVÉ..._04'!F37</f>
        <v>0</v>
      </c>
      <c r="BC134" s="118">
        <f>'VRN - VEDLEJŠÍ ROZPOČTOVÉ..._04'!F38</f>
        <v>0</v>
      </c>
      <c r="BD134" s="120">
        <f>'VRN - VEDLEJŠÍ ROZPOČTOVÉ..._04'!F39</f>
        <v>0</v>
      </c>
      <c r="BE134" s="4"/>
      <c r="BT134" s="25" t="s">
        <v>80</v>
      </c>
      <c r="BV134" s="25" t="s">
        <v>73</v>
      </c>
      <c r="BW134" s="25" t="s">
        <v>165</v>
      </c>
      <c r="BX134" s="25" t="s">
        <v>147</v>
      </c>
      <c r="CL134" s="25" t="s">
        <v>1</v>
      </c>
    </row>
    <row r="135" s="2" customFormat="1" ht="30" customHeight="1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2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</row>
    <row r="136" s="2" customFormat="1" ht="6.96" customHeight="1">
      <c r="A136" s="31"/>
      <c r="B136" s="52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32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</row>
  </sheetData>
  <mergeCells count="196"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N101:AP101"/>
    <mergeCell ref="AG101:AM101"/>
    <mergeCell ref="AN102:AP102"/>
    <mergeCell ref="AG102:AM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14:AM114"/>
    <mergeCell ref="AN114:AP114"/>
    <mergeCell ref="AG115:AM115"/>
    <mergeCell ref="AN115:AP115"/>
    <mergeCell ref="AN116:AP116"/>
    <mergeCell ref="AG116:AM116"/>
    <mergeCell ref="AG117:AM117"/>
    <mergeCell ref="AN117:AP117"/>
    <mergeCell ref="AG118:AM118"/>
    <mergeCell ref="AN118:AP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G125:AM125"/>
    <mergeCell ref="AN125:AP125"/>
    <mergeCell ref="AN126:AP126"/>
    <mergeCell ref="AG126:AM126"/>
    <mergeCell ref="AN127:AP127"/>
    <mergeCell ref="AG127:AM127"/>
    <mergeCell ref="AN128:AP128"/>
    <mergeCell ref="AG128:AM128"/>
    <mergeCell ref="AN129:AP129"/>
    <mergeCell ref="AG129:AM129"/>
    <mergeCell ref="AN130:AP130"/>
    <mergeCell ref="AG130:AM130"/>
    <mergeCell ref="AN131:AP131"/>
    <mergeCell ref="AG131:AM131"/>
    <mergeCell ref="AN132:AP132"/>
    <mergeCell ref="AG132:AM132"/>
    <mergeCell ref="AN133:AP133"/>
    <mergeCell ref="AG133:AM133"/>
    <mergeCell ref="AN134:AP134"/>
    <mergeCell ref="AG134:AM134"/>
    <mergeCell ref="L85:AO85"/>
    <mergeCell ref="C92:G92"/>
    <mergeCell ref="I92:AF92"/>
    <mergeCell ref="D95:H95"/>
    <mergeCell ref="J95:AF95"/>
    <mergeCell ref="E96:I96"/>
    <mergeCell ref="K96:AF96"/>
    <mergeCell ref="E97:I97"/>
    <mergeCell ref="K97:AF97"/>
    <mergeCell ref="K98:AF98"/>
    <mergeCell ref="E98:I98"/>
    <mergeCell ref="F99:J99"/>
    <mergeCell ref="L99:AF99"/>
    <mergeCell ref="L100:AF100"/>
    <mergeCell ref="F100:J100"/>
    <mergeCell ref="E101:I101"/>
    <mergeCell ref="K101:AF101"/>
    <mergeCell ref="J102:AF102"/>
    <mergeCell ref="D102:H102"/>
    <mergeCell ref="K103:AF103"/>
    <mergeCell ref="E103:I103"/>
    <mergeCell ref="AM87:AN87"/>
    <mergeCell ref="AM89:AP89"/>
    <mergeCell ref="AS89:AT91"/>
    <mergeCell ref="AM90:AP90"/>
    <mergeCell ref="AG92:AM92"/>
    <mergeCell ref="AN92:AP92"/>
    <mergeCell ref="AN95:AP95"/>
    <mergeCell ref="AG95:AM95"/>
    <mergeCell ref="AG96:AM96"/>
    <mergeCell ref="AN96:AP96"/>
    <mergeCell ref="AG97:AM97"/>
    <mergeCell ref="AN97:AP97"/>
    <mergeCell ref="AG98:AM98"/>
    <mergeCell ref="AN98:AP98"/>
    <mergeCell ref="AN99:AP99"/>
    <mergeCell ref="AG99:AM99"/>
    <mergeCell ref="AN100:AP100"/>
    <mergeCell ref="AG100:AM100"/>
    <mergeCell ref="AG94:AM94"/>
    <mergeCell ref="AN94:AP94"/>
    <mergeCell ref="K104:AF104"/>
    <mergeCell ref="E104:I104"/>
    <mergeCell ref="K105:AF105"/>
    <mergeCell ref="E105:I105"/>
    <mergeCell ref="F106:J106"/>
    <mergeCell ref="L106:AF106"/>
    <mergeCell ref="L107:AF107"/>
    <mergeCell ref="F107:J107"/>
    <mergeCell ref="E108:I108"/>
    <mergeCell ref="K108:AF108"/>
    <mergeCell ref="D109:H109"/>
    <mergeCell ref="J109:AF109"/>
    <mergeCell ref="E110:I110"/>
    <mergeCell ref="K110:AF110"/>
    <mergeCell ref="K111:AF111"/>
    <mergeCell ref="E111:I111"/>
    <mergeCell ref="K112:AF112"/>
    <mergeCell ref="E112:I112"/>
    <mergeCell ref="E113:I113"/>
    <mergeCell ref="K113:AF113"/>
    <mergeCell ref="J114:AF114"/>
    <mergeCell ref="D114:H114"/>
    <mergeCell ref="K115:AF115"/>
    <mergeCell ref="E115:I115"/>
    <mergeCell ref="E116:I116"/>
    <mergeCell ref="K116:AF116"/>
    <mergeCell ref="K117:AF117"/>
    <mergeCell ref="E117:I117"/>
    <mergeCell ref="K118:AF118"/>
    <mergeCell ref="E118:I118"/>
    <mergeCell ref="E119:I119"/>
    <mergeCell ref="K119:AF119"/>
    <mergeCell ref="K120:AF120"/>
    <mergeCell ref="E120:I120"/>
    <mergeCell ref="K121:AF121"/>
    <mergeCell ref="E121:I121"/>
    <mergeCell ref="E122:I122"/>
    <mergeCell ref="K122:AF122"/>
    <mergeCell ref="J123:AF123"/>
    <mergeCell ref="D123:H123"/>
    <mergeCell ref="K124:AF124"/>
    <mergeCell ref="E124:I124"/>
    <mergeCell ref="K125:AF125"/>
    <mergeCell ref="E125:I125"/>
    <mergeCell ref="K126:AF126"/>
    <mergeCell ref="E126:I126"/>
    <mergeCell ref="E127:I127"/>
    <mergeCell ref="K127:AF127"/>
    <mergeCell ref="E128:I128"/>
    <mergeCell ref="K128:AF128"/>
    <mergeCell ref="E129:I129"/>
    <mergeCell ref="K129:AF129"/>
    <mergeCell ref="E130:I130"/>
    <mergeCell ref="K130:AF130"/>
    <mergeCell ref="E131:I131"/>
    <mergeCell ref="K131:AF131"/>
    <mergeCell ref="E132:I132"/>
    <mergeCell ref="K132:AF132"/>
    <mergeCell ref="E133:I133"/>
    <mergeCell ref="K133:AF133"/>
    <mergeCell ref="E134:I134"/>
    <mergeCell ref="K134:AF134"/>
  </mergeCells>
  <hyperlinks>
    <hyperlink ref="A96" location="'SO – 01 - ODTĚŽENÍ LEVOBŘ...'!C2" display="/"/>
    <hyperlink ref="A97" location="'SO – 02 - OPEVNĚNÍ PRAVOB...'!C2" display="/"/>
    <hyperlink ref="A99" location="'SO-03.1 - VÝPUSTNÝ OBJEKT'!C2" display="/"/>
    <hyperlink ref="A100" location="'SO-03.2 - ELEKTRICKÁ PŘÍP...'!C2" display="/"/>
    <hyperlink ref="A101" location="'VRN - VEDLEJŠÍ ROZPOČTOVÉ...'!C2" display="/"/>
    <hyperlink ref="A103" location="'SO – 01 - ODTĚŽENÍ BERMY ...'!C2" display="/"/>
    <hyperlink ref="A104" location="'SO – 02 - OPEVNĚNÍ HRÁZÍ'!C2" display="/"/>
    <hyperlink ref="A106" location="'SO-03.1 - VÝPUSTNÝ OBJEKT_01'!C2" display="/"/>
    <hyperlink ref="A107" location="'SO-03.2 - ELEKTRICKÁ PŘÍP..._01'!C2" display="/"/>
    <hyperlink ref="A108" location="'VRN - VEDLEJŠÍ ROZPOČTOVÉ..._01'!C2" display="/"/>
    <hyperlink ref="A110" location="'SO – 01 - ÚPRAVY V ZÁTOPĚ...'!C2" display="/"/>
    <hyperlink ref="A111" location="'SO – 02 - REKONSTRUKCE VÝ...'!C2" display="/"/>
    <hyperlink ref="A112" location="'SO – 03 - REKONSTRUKCE OD...'!C2" display="/"/>
    <hyperlink ref="A113" location="'VRN - VEDLEJŠÍ ROZPOČTOVÉ..._02'!C2" display="/"/>
    <hyperlink ref="A115" location="'SO – 01 - TĚŽBA SEDIMENTŮ...'!C2" display="/"/>
    <hyperlink ref="A116" location="'SO – 02 - TĚŽBA SEDIMENTŮ...'!C2" display="/"/>
    <hyperlink ref="A117" location="'SO – 03 - ZEMNÍ HRÁZ'!C2" display="/"/>
    <hyperlink ref="A118" location="'SO – 04 - SDRUŽENÝ OBJEKT'!C2" display="/"/>
    <hyperlink ref="A119" location="'SO – 05 - ODBĚRNÝ OBJEKT ...'!C2" display="/"/>
    <hyperlink ref="A120" location="'SO – 06 - ODBĚRNÝ OBJEKT ...'!C2" display="/"/>
    <hyperlink ref="A121" location="'SO – 07 - ÚPRAVA ZÁTOPY'!C2" display="/"/>
    <hyperlink ref="A122" location="'VRN - VEDLEJŠÍ ROZPOČTOVÉ..._03'!C2" display="/"/>
    <hyperlink ref="A124" location="'SO – 01 - ODTĚŽENÍ BERMY ..._01'!C2" display="/"/>
    <hyperlink ref="A125" location="'SO – 02 - OPEVNĚNÍ HRÁZÍ_01'!C2" display="/"/>
    <hyperlink ref="A126" location="'SO – 03 - PODŘADNÝ VÝPUST...'!C2" display="/"/>
    <hyperlink ref="A127" location="'SO – 04 - ÚPRAVY V ZÁTOPĚ...'!C2" display="/"/>
    <hyperlink ref="A128" location="'SO – 05 - OPRAVA ZEMNÍ HR...'!C2" display="/"/>
    <hyperlink ref="A129" location="'SO – 06 - REKONSTRUKCE VÝ...'!C2" display="/"/>
    <hyperlink ref="A130" location="'SO – 07 - ÚPRAVY V ZÁTOPĚ...'!C2" display="/"/>
    <hyperlink ref="A131" location="'SO – 08 - OPRAVA ZEMNÍ HR...'!C2" display="/"/>
    <hyperlink ref="A132" location="'SO – 09 - REKONSTRUKCE VÝ...'!C2" display="/"/>
    <hyperlink ref="A133" location="'SO – 10 - REKONSTRUKCE OD...'!C2" display="/"/>
    <hyperlink ref="A134" location="'VRN - VEDLEJŠÍ ROZPOČTOVÉ..._0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>
      <c r="B8" s="21"/>
      <c r="D8" s="28" t="s">
        <v>167</v>
      </c>
      <c r="L8" s="21"/>
    </row>
    <row r="9" s="1" customFormat="1" ht="16.5" customHeight="1">
      <c r="B9" s="21"/>
      <c r="E9" s="123" t="s">
        <v>333</v>
      </c>
      <c r="F9" s="1"/>
      <c r="G9" s="1"/>
      <c r="H9" s="1"/>
      <c r="L9" s="21"/>
    </row>
    <row r="10" s="1" customFormat="1" ht="12" customHeight="1">
      <c r="B10" s="21"/>
      <c r="D10" s="28" t="s">
        <v>169</v>
      </c>
      <c r="L10" s="21"/>
    </row>
    <row r="11" s="2" customFormat="1" ht="16.5" customHeight="1">
      <c r="A11" s="31"/>
      <c r="B11" s="32"/>
      <c r="C11" s="31"/>
      <c r="D11" s="31"/>
      <c r="E11" s="128" t="s">
        <v>269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270</v>
      </c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6.5" customHeight="1">
      <c r="A13" s="31"/>
      <c r="B13" s="32"/>
      <c r="C13" s="31"/>
      <c r="D13" s="31"/>
      <c r="E13" s="59" t="s">
        <v>275</v>
      </c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16</v>
      </c>
      <c r="E15" s="31"/>
      <c r="F15" s="25" t="s">
        <v>1</v>
      </c>
      <c r="G15" s="31"/>
      <c r="H15" s="31"/>
      <c r="I15" s="28" t="s">
        <v>17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18</v>
      </c>
      <c r="E16" s="31"/>
      <c r="F16" s="25" t="s">
        <v>19</v>
      </c>
      <c r="G16" s="31"/>
      <c r="H16" s="31"/>
      <c r="I16" s="28" t="s">
        <v>20</v>
      </c>
      <c r="J16" s="61" t="str">
        <f>'Rekapitulace stavby'!AN8</f>
        <v>8. 7. 2020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0.8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22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24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26</v>
      </c>
      <c r="E21" s="31"/>
      <c r="F21" s="31"/>
      <c r="G21" s="31"/>
      <c r="H21" s="31"/>
      <c r="I21" s="28" t="s">
        <v>23</v>
      </c>
      <c r="J21" s="25" t="str">
        <f>'Rekapitulace stavby'!AN13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'Rekapitulace stavby'!E14</f>
        <v xml:space="preserve"> </v>
      </c>
      <c r="F22" s="25"/>
      <c r="G22" s="25"/>
      <c r="H22" s="25"/>
      <c r="I22" s="28" t="s">
        <v>25</v>
      </c>
      <c r="J22" s="25" t="str">
        <f>'Rekapitulace stavby'!AN14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27</v>
      </c>
      <c r="E24" s="31"/>
      <c r="F24" s="31"/>
      <c r="G24" s="31"/>
      <c r="H24" s="31"/>
      <c r="I24" s="28" t="s">
        <v>23</v>
      </c>
      <c r="J24" s="25" t="str">
        <f>IF('Rekapitulace stavby'!AN16="","",'Rekapitulace stavby'!AN16)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8" customHeight="1">
      <c r="A25" s="31"/>
      <c r="B25" s="32"/>
      <c r="C25" s="31"/>
      <c r="D25" s="31"/>
      <c r="E25" s="25" t="str">
        <f>IF('Rekapitulace stavby'!E17="","",'Rekapitulace stavby'!E17)</f>
        <v xml:space="preserve"> </v>
      </c>
      <c r="F25" s="31"/>
      <c r="G25" s="31"/>
      <c r="H25" s="31"/>
      <c r="I25" s="28" t="s">
        <v>25</v>
      </c>
      <c r="J25" s="25" t="str">
        <f>IF('Rekapitulace stavby'!AN17="","",'Rekapitulace stavby'!AN17)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12" customHeight="1">
      <c r="A27" s="31"/>
      <c r="B27" s="32"/>
      <c r="C27" s="31"/>
      <c r="D27" s="28" t="s">
        <v>29</v>
      </c>
      <c r="E27" s="31"/>
      <c r="F27" s="31"/>
      <c r="G27" s="31"/>
      <c r="H27" s="31"/>
      <c r="I27" s="28" t="s">
        <v>23</v>
      </c>
      <c r="J27" s="25" t="str">
        <f>IF('Rekapitulace stavby'!AN19="","",'Rekapitulace stavby'!AN19)</f>
        <v/>
      </c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8" customHeight="1">
      <c r="A28" s="31"/>
      <c r="B28" s="32"/>
      <c r="C28" s="31"/>
      <c r="D28" s="31"/>
      <c r="E28" s="25" t="str">
        <f>IF('Rekapitulace stavby'!E20="","",'Rekapitulace stavby'!E20)</f>
        <v xml:space="preserve"> </v>
      </c>
      <c r="F28" s="31"/>
      <c r="G28" s="31"/>
      <c r="H28" s="31"/>
      <c r="I28" s="28" t="s">
        <v>25</v>
      </c>
      <c r="J28" s="25" t="str">
        <f>IF('Rekapitulace stavby'!AN20="","",'Rekapitulace stavby'!AN20)</f>
        <v/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2" customHeight="1">
      <c r="A30" s="31"/>
      <c r="B30" s="32"/>
      <c r="C30" s="31"/>
      <c r="D30" s="28" t="s">
        <v>30</v>
      </c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8" customFormat="1" ht="16.5" customHeight="1">
      <c r="A31" s="124"/>
      <c r="B31" s="125"/>
      <c r="C31" s="124"/>
      <c r="D31" s="124"/>
      <c r="E31" s="29" t="s">
        <v>1</v>
      </c>
      <c r="F31" s="29"/>
      <c r="G31" s="29"/>
      <c r="H31" s="29"/>
      <c r="I31" s="124"/>
      <c r="J31" s="124"/>
      <c r="K31" s="124"/>
      <c r="L31" s="126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="2" customFormat="1" ht="6.96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25.44" customHeight="1">
      <c r="A34" s="31"/>
      <c r="B34" s="32"/>
      <c r="C34" s="31"/>
      <c r="D34" s="127" t="s">
        <v>31</v>
      </c>
      <c r="E34" s="31"/>
      <c r="F34" s="31"/>
      <c r="G34" s="31"/>
      <c r="H34" s="31"/>
      <c r="I34" s="31"/>
      <c r="J34" s="88">
        <f>ROUND(J126, 2)</f>
        <v>1600000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6.96" customHeight="1">
      <c r="A35" s="31"/>
      <c r="B35" s="32"/>
      <c r="C35" s="31"/>
      <c r="D35" s="82"/>
      <c r="E35" s="82"/>
      <c r="F35" s="82"/>
      <c r="G35" s="82"/>
      <c r="H35" s="82"/>
      <c r="I35" s="82"/>
      <c r="J35" s="82"/>
      <c r="K35" s="82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1"/>
      <c r="F36" s="36" t="s">
        <v>33</v>
      </c>
      <c r="G36" s="31"/>
      <c r="H36" s="31"/>
      <c r="I36" s="36" t="s">
        <v>32</v>
      </c>
      <c r="J36" s="36" t="s">
        <v>34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14.4" customHeight="1">
      <c r="A37" s="31"/>
      <c r="B37" s="32"/>
      <c r="C37" s="31"/>
      <c r="D37" s="128" t="s">
        <v>35</v>
      </c>
      <c r="E37" s="28" t="s">
        <v>36</v>
      </c>
      <c r="F37" s="129">
        <f>ROUND((SUM(BE126:BE130)),  2)</f>
        <v>1600000</v>
      </c>
      <c r="G37" s="31"/>
      <c r="H37" s="31"/>
      <c r="I37" s="130">
        <v>0.20999999999999999</v>
      </c>
      <c r="J37" s="129">
        <f>ROUND(((SUM(BE126:BE130))*I37),  2)</f>
        <v>336000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28" t="s">
        <v>37</v>
      </c>
      <c r="F38" s="129">
        <f>ROUND((SUM(BF126:BF130)),  2)</f>
        <v>0</v>
      </c>
      <c r="G38" s="31"/>
      <c r="H38" s="31"/>
      <c r="I38" s="130">
        <v>0.14999999999999999</v>
      </c>
      <c r="J38" s="129">
        <f>ROUND(((SUM(BF126:BF130))*I38),  2)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38</v>
      </c>
      <c r="F39" s="129">
        <f>ROUND((SUM(BG126:BG130)),  2)</f>
        <v>0</v>
      </c>
      <c r="G39" s="31"/>
      <c r="H39" s="31"/>
      <c r="I39" s="130">
        <v>0.20999999999999999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32"/>
      <c r="C40" s="31"/>
      <c r="D40" s="31"/>
      <c r="E40" s="28" t="s">
        <v>39</v>
      </c>
      <c r="F40" s="129">
        <f>ROUND((SUM(BH126:BH130)),  2)</f>
        <v>0</v>
      </c>
      <c r="G40" s="31"/>
      <c r="H40" s="31"/>
      <c r="I40" s="130">
        <v>0.14999999999999999</v>
      </c>
      <c r="J40" s="129">
        <f>0</f>
        <v>0</v>
      </c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14.4" customHeight="1">
      <c r="A41" s="31"/>
      <c r="B41" s="32"/>
      <c r="C41" s="31"/>
      <c r="D41" s="31"/>
      <c r="E41" s="28" t="s">
        <v>40</v>
      </c>
      <c r="F41" s="129">
        <f>ROUND((SUM(BI126:BI130)),  2)</f>
        <v>0</v>
      </c>
      <c r="G41" s="31"/>
      <c r="H41" s="31"/>
      <c r="I41" s="130">
        <v>0</v>
      </c>
      <c r="J41" s="129">
        <f>0</f>
        <v>0</v>
      </c>
      <c r="K41" s="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6.96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2" customFormat="1" ht="25.44" customHeight="1">
      <c r="A43" s="31"/>
      <c r="B43" s="32"/>
      <c r="C43" s="131"/>
      <c r="D43" s="132" t="s">
        <v>41</v>
      </c>
      <c r="E43" s="73"/>
      <c r="F43" s="73"/>
      <c r="G43" s="133" t="s">
        <v>42</v>
      </c>
      <c r="H43" s="134" t="s">
        <v>43</v>
      </c>
      <c r="I43" s="73"/>
      <c r="J43" s="135">
        <f>SUM(J34:J41)</f>
        <v>1936000</v>
      </c>
      <c r="K43" s="136"/>
      <c r="L43" s="47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="2" customFormat="1" ht="14.4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7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1" customFormat="1" ht="16.5" customHeight="1">
      <c r="B87" s="21"/>
      <c r="E87" s="123" t="s">
        <v>333</v>
      </c>
      <c r="F87" s="1"/>
      <c r="G87" s="1"/>
      <c r="H87" s="1"/>
      <c r="L87" s="21"/>
    </row>
    <row r="88" s="1" customFormat="1" ht="12" customHeight="1">
      <c r="B88" s="21"/>
      <c r="C88" s="28" t="s">
        <v>169</v>
      </c>
      <c r="L88" s="21"/>
    </row>
    <row r="89" s="2" customFormat="1" ht="16.5" customHeight="1">
      <c r="A89" s="31"/>
      <c r="B89" s="32"/>
      <c r="C89" s="31"/>
      <c r="D89" s="31"/>
      <c r="E89" s="128" t="s">
        <v>269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2" customHeight="1">
      <c r="A90" s="31"/>
      <c r="B90" s="32"/>
      <c r="C90" s="28" t="s">
        <v>270</v>
      </c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6.5" customHeight="1">
      <c r="A91" s="31"/>
      <c r="B91" s="32"/>
      <c r="C91" s="31"/>
      <c r="D91" s="31"/>
      <c r="E91" s="59" t="str">
        <f>E13</f>
        <v>SO-03.2 - ELEKTRICKÁ PŘÍPOJKA NN</v>
      </c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2" customHeight="1">
      <c r="A93" s="31"/>
      <c r="B93" s="32"/>
      <c r="C93" s="28" t="s">
        <v>18</v>
      </c>
      <c r="D93" s="31"/>
      <c r="E93" s="31"/>
      <c r="F93" s="25" t="str">
        <f>F16</f>
        <v xml:space="preserve"> </v>
      </c>
      <c r="G93" s="31"/>
      <c r="H93" s="31"/>
      <c r="I93" s="28" t="s">
        <v>20</v>
      </c>
      <c r="J93" s="61" t="str">
        <f>IF(J16="","",J16)</f>
        <v>8. 7. 2020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6.96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5.15" customHeight="1">
      <c r="A95" s="31"/>
      <c r="B95" s="32"/>
      <c r="C95" s="28" t="s">
        <v>22</v>
      </c>
      <c r="D95" s="31"/>
      <c r="E95" s="31"/>
      <c r="F95" s="25" t="str">
        <f>E19</f>
        <v>Povodí Moravy, s.p.</v>
      </c>
      <c r="G95" s="31"/>
      <c r="H95" s="31"/>
      <c r="I95" s="28" t="s">
        <v>27</v>
      </c>
      <c r="J95" s="29" t="str">
        <f>E25</f>
        <v xml:space="preserve"> </v>
      </c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15.15" customHeight="1">
      <c r="A96" s="31"/>
      <c r="B96" s="32"/>
      <c r="C96" s="28" t="s">
        <v>26</v>
      </c>
      <c r="D96" s="31"/>
      <c r="E96" s="31"/>
      <c r="F96" s="25" t="str">
        <f>IF(E22="","",E22)</f>
        <v xml:space="preserve"> </v>
      </c>
      <c r="G96" s="31"/>
      <c r="H96" s="31"/>
      <c r="I96" s="28" t="s">
        <v>29</v>
      </c>
      <c r="J96" s="29" t="str">
        <f>E28</f>
        <v xml:space="preserve"> 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9.28" customHeight="1">
      <c r="A98" s="31"/>
      <c r="B98" s="32"/>
      <c r="C98" s="139" t="s">
        <v>172</v>
      </c>
      <c r="D98" s="131"/>
      <c r="E98" s="131"/>
      <c r="F98" s="131"/>
      <c r="G98" s="131"/>
      <c r="H98" s="131"/>
      <c r="I98" s="131"/>
      <c r="J98" s="140" t="s">
        <v>173</v>
      </c>
      <c r="K98" s="1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="2" customFormat="1" ht="10.32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22.8" customHeight="1">
      <c r="A100" s="31"/>
      <c r="B100" s="32"/>
      <c r="C100" s="141" t="s">
        <v>174</v>
      </c>
      <c r="D100" s="31"/>
      <c r="E100" s="31"/>
      <c r="F100" s="31"/>
      <c r="G100" s="31"/>
      <c r="H100" s="31"/>
      <c r="I100" s="31"/>
      <c r="J100" s="88">
        <f>J126</f>
        <v>1600000</v>
      </c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175</v>
      </c>
    </row>
    <row r="101" s="9" customFormat="1" ht="24.96" customHeight="1">
      <c r="A101" s="9"/>
      <c r="B101" s="142"/>
      <c r="C101" s="9"/>
      <c r="D101" s="143" t="s">
        <v>176</v>
      </c>
      <c r="E101" s="144"/>
      <c r="F101" s="144"/>
      <c r="G101" s="144"/>
      <c r="H101" s="144"/>
      <c r="I101" s="144"/>
      <c r="J101" s="145">
        <f>J127</f>
        <v>1600000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177</v>
      </c>
      <c r="E102" s="148"/>
      <c r="F102" s="148"/>
      <c r="G102" s="148"/>
      <c r="H102" s="148"/>
      <c r="I102" s="148"/>
      <c r="J102" s="149">
        <f>J128</f>
        <v>1600000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1" customFormat="1" ht="16.5" customHeight="1">
      <c r="B114" s="21"/>
      <c r="E114" s="123" t="s">
        <v>333</v>
      </c>
      <c r="F114" s="1"/>
      <c r="G114" s="1"/>
      <c r="H114" s="1"/>
      <c r="L114" s="21"/>
    </row>
    <row r="115" s="1" customFormat="1" ht="12" customHeight="1">
      <c r="B115" s="21"/>
      <c r="C115" s="28" t="s">
        <v>169</v>
      </c>
      <c r="L115" s="21"/>
    </row>
    <row r="116" s="2" customFormat="1" ht="16.5" customHeight="1">
      <c r="A116" s="31"/>
      <c r="B116" s="32"/>
      <c r="C116" s="31"/>
      <c r="D116" s="31"/>
      <c r="E116" s="128" t="s">
        <v>269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270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E13</f>
        <v>SO-03.2 - ELEKTRICKÁ PŘÍPOJKA NN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F16</f>
        <v xml:space="preserve"> </v>
      </c>
      <c r="G120" s="31"/>
      <c r="H120" s="31"/>
      <c r="I120" s="28" t="s">
        <v>20</v>
      </c>
      <c r="J120" s="61" t="str">
        <f>IF(J16="","",J16)</f>
        <v>8. 7. 2020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E19</f>
        <v>Povodí Moravy, s.p.</v>
      </c>
      <c r="G122" s="31"/>
      <c r="H122" s="31"/>
      <c r="I122" s="28" t="s">
        <v>27</v>
      </c>
      <c r="J122" s="29" t="str">
        <f>E25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26</v>
      </c>
      <c r="D123" s="31"/>
      <c r="E123" s="31"/>
      <c r="F123" s="25" t="str">
        <f>IF(E22="","",E22)</f>
        <v xml:space="preserve"> </v>
      </c>
      <c r="G123" s="31"/>
      <c r="H123" s="31"/>
      <c r="I123" s="28" t="s">
        <v>29</v>
      </c>
      <c r="J123" s="29" t="str">
        <f>E28</f>
        <v xml:space="preserve"> 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0"/>
      <c r="B125" s="151"/>
      <c r="C125" s="152" t="s">
        <v>179</v>
      </c>
      <c r="D125" s="153" t="s">
        <v>56</v>
      </c>
      <c r="E125" s="153" t="s">
        <v>52</v>
      </c>
      <c r="F125" s="153" t="s">
        <v>53</v>
      </c>
      <c r="G125" s="153" t="s">
        <v>180</v>
      </c>
      <c r="H125" s="153" t="s">
        <v>181</v>
      </c>
      <c r="I125" s="153" t="s">
        <v>182</v>
      </c>
      <c r="J125" s="153" t="s">
        <v>173</v>
      </c>
      <c r="K125" s="154" t="s">
        <v>183</v>
      </c>
      <c r="L125" s="155"/>
      <c r="M125" s="78" t="s">
        <v>1</v>
      </c>
      <c r="N125" s="79" t="s">
        <v>35</v>
      </c>
      <c r="O125" s="79" t="s">
        <v>184</v>
      </c>
      <c r="P125" s="79" t="s">
        <v>185</v>
      </c>
      <c r="Q125" s="79" t="s">
        <v>186</v>
      </c>
      <c r="R125" s="79" t="s">
        <v>187</v>
      </c>
      <c r="S125" s="79" t="s">
        <v>188</v>
      </c>
      <c r="T125" s="80" t="s">
        <v>189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</row>
    <row r="126" s="2" customFormat="1" ht="22.8" customHeight="1">
      <c r="A126" s="31"/>
      <c r="B126" s="32"/>
      <c r="C126" s="85" t="s">
        <v>190</v>
      </c>
      <c r="D126" s="31"/>
      <c r="E126" s="31"/>
      <c r="F126" s="31"/>
      <c r="G126" s="31"/>
      <c r="H126" s="31"/>
      <c r="I126" s="31"/>
      <c r="J126" s="156">
        <f>BK126</f>
        <v>1600000</v>
      </c>
      <c r="K126" s="31"/>
      <c r="L126" s="32"/>
      <c r="M126" s="81"/>
      <c r="N126" s="65"/>
      <c r="O126" s="82"/>
      <c r="P126" s="157">
        <f>P127</f>
        <v>0</v>
      </c>
      <c r="Q126" s="82"/>
      <c r="R126" s="157">
        <f>R127</f>
        <v>0</v>
      </c>
      <c r="S126" s="82"/>
      <c r="T126" s="158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70</v>
      </c>
      <c r="AU126" s="18" t="s">
        <v>175</v>
      </c>
      <c r="BK126" s="159">
        <f>BK127</f>
        <v>1600000</v>
      </c>
    </row>
    <row r="127" s="12" customFormat="1" ht="25.92" customHeight="1">
      <c r="A127" s="12"/>
      <c r="B127" s="160"/>
      <c r="C127" s="12"/>
      <c r="D127" s="161" t="s">
        <v>70</v>
      </c>
      <c r="E127" s="162" t="s">
        <v>191</v>
      </c>
      <c r="F127" s="162" t="s">
        <v>192</v>
      </c>
      <c r="G127" s="12"/>
      <c r="H127" s="12"/>
      <c r="I127" s="12"/>
      <c r="J127" s="163">
        <f>BK127</f>
        <v>1600000</v>
      </c>
      <c r="K127" s="12"/>
      <c r="L127" s="160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1" t="s">
        <v>78</v>
      </c>
      <c r="AT127" s="168" t="s">
        <v>70</v>
      </c>
      <c r="AU127" s="168" t="s">
        <v>71</v>
      </c>
      <c r="AY127" s="161" t="s">
        <v>193</v>
      </c>
      <c r="BK127" s="169">
        <f>BK128</f>
        <v>1600000</v>
      </c>
    </row>
    <row r="128" s="12" customFormat="1" ht="22.8" customHeight="1">
      <c r="A128" s="12"/>
      <c r="B128" s="160"/>
      <c r="C128" s="12"/>
      <c r="D128" s="161" t="s">
        <v>70</v>
      </c>
      <c r="E128" s="170" t="s">
        <v>78</v>
      </c>
      <c r="F128" s="170" t="s">
        <v>194</v>
      </c>
      <c r="G128" s="12"/>
      <c r="H128" s="12"/>
      <c r="I128" s="12"/>
      <c r="J128" s="171">
        <f>BK128</f>
        <v>1600000</v>
      </c>
      <c r="K128" s="12"/>
      <c r="L128" s="160"/>
      <c r="M128" s="164"/>
      <c r="N128" s="165"/>
      <c r="O128" s="165"/>
      <c r="P128" s="166">
        <f>SUM(P129:P130)</f>
        <v>0</v>
      </c>
      <c r="Q128" s="165"/>
      <c r="R128" s="166">
        <f>SUM(R129:R130)</f>
        <v>0</v>
      </c>
      <c r="S128" s="165"/>
      <c r="T128" s="16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78</v>
      </c>
      <c r="AT128" s="168" t="s">
        <v>70</v>
      </c>
      <c r="AU128" s="168" t="s">
        <v>78</v>
      </c>
      <c r="AY128" s="161" t="s">
        <v>193</v>
      </c>
      <c r="BK128" s="169">
        <f>SUM(BK129:BK130)</f>
        <v>1600000</v>
      </c>
    </row>
    <row r="129" s="2" customFormat="1" ht="21.75" customHeight="1">
      <c r="A129" s="31"/>
      <c r="B129" s="172"/>
      <c r="C129" s="173" t="s">
        <v>78</v>
      </c>
      <c r="D129" s="173" t="s">
        <v>195</v>
      </c>
      <c r="E129" s="174" t="s">
        <v>276</v>
      </c>
      <c r="F129" s="175" t="s">
        <v>277</v>
      </c>
      <c r="G129" s="176" t="s">
        <v>278</v>
      </c>
      <c r="H129" s="177">
        <v>2000</v>
      </c>
      <c r="I129" s="178">
        <v>800</v>
      </c>
      <c r="J129" s="178">
        <f>ROUND(I129*H129,2)</f>
        <v>1600000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1600000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1600000</v>
      </c>
      <c r="BL129" s="18" t="s">
        <v>200</v>
      </c>
      <c r="BM129" s="183" t="s">
        <v>356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228</v>
      </c>
      <c r="G130" s="31"/>
      <c r="H130" s="31"/>
      <c r="I130" s="31"/>
      <c r="J130" s="31"/>
      <c r="K130" s="31"/>
      <c r="L130" s="32"/>
      <c r="M130" s="210"/>
      <c r="N130" s="211"/>
      <c r="O130" s="212"/>
      <c r="P130" s="212"/>
      <c r="Q130" s="212"/>
      <c r="R130" s="212"/>
      <c r="S130" s="212"/>
      <c r="T130" s="21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333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280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ROUND(J121, 2)</f>
        <v>249750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ROUND((SUM(BE121:BE143)),  2)</f>
        <v>249750</v>
      </c>
      <c r="G35" s="31"/>
      <c r="H35" s="31"/>
      <c r="I35" s="130">
        <v>0.20999999999999999</v>
      </c>
      <c r="J35" s="129">
        <f>ROUND(((SUM(BE121:BE143))*I35),  2)</f>
        <v>52447.5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ROUND((SUM(BF121:BF143)),  2)</f>
        <v>0</v>
      </c>
      <c r="G36" s="31"/>
      <c r="H36" s="31"/>
      <c r="I36" s="130">
        <v>0.14999999999999999</v>
      </c>
      <c r="J36" s="129">
        <f>ROUND(((SUM(BF121:BF143))*I36),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ROUND((SUM(BG121:BG143)),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ROUND((SUM(BH121:BH143)),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ROUND((SUM(BI121:BI143)),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302197.5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333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 - VEDLEJŠÍ ROZPOČTOVÉ NÁKLADY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J121</f>
        <v>249750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281</v>
      </c>
      <c r="E99" s="144"/>
      <c r="F99" s="144"/>
      <c r="G99" s="144"/>
      <c r="H99" s="144"/>
      <c r="I99" s="144"/>
      <c r="J99" s="145">
        <f>J122</f>
        <v>249750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="2" customFormat="1" ht="6.96" customHeight="1">
      <c r="A105" s="31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4.96" customHeight="1">
      <c r="A106" s="31"/>
      <c r="B106" s="32"/>
      <c r="C106" s="22" t="s">
        <v>178</v>
      </c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2" customHeight="1">
      <c r="A108" s="31"/>
      <c r="B108" s="32"/>
      <c r="C108" s="28" t="s">
        <v>14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6.5" customHeight="1">
      <c r="A109" s="31"/>
      <c r="B109" s="32"/>
      <c r="C109" s="31"/>
      <c r="D109" s="31"/>
      <c r="E109" s="123" t="str">
        <f>E7</f>
        <v>ÚPRAVA ZÁCHYTNÉ NÁDRŽE NAD VD KORYČANY</v>
      </c>
      <c r="F109" s="28"/>
      <c r="G109" s="28"/>
      <c r="H109" s="28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1" customFormat="1" ht="12" customHeight="1">
      <c r="B110" s="21"/>
      <c r="C110" s="28" t="s">
        <v>167</v>
      </c>
      <c r="L110" s="21"/>
    </row>
    <row r="111" s="2" customFormat="1" ht="16.5" customHeight="1">
      <c r="A111" s="31"/>
      <c r="B111" s="32"/>
      <c r="C111" s="31"/>
      <c r="D111" s="31"/>
      <c r="E111" s="123" t="s">
        <v>333</v>
      </c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169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59" t="str">
        <f>E11</f>
        <v>VRN - VEDLEJŠÍ ROZPOČTOVÉ NÁKLADY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18</v>
      </c>
      <c r="D115" s="31"/>
      <c r="E115" s="31"/>
      <c r="F115" s="25" t="str">
        <f>F14</f>
        <v xml:space="preserve"> </v>
      </c>
      <c r="G115" s="31"/>
      <c r="H115" s="31"/>
      <c r="I115" s="28" t="s">
        <v>20</v>
      </c>
      <c r="J115" s="61" t="str">
        <f>IF(J14="","",J14)</f>
        <v>8. 7. 2020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5.15" customHeight="1">
      <c r="A117" s="31"/>
      <c r="B117" s="32"/>
      <c r="C117" s="28" t="s">
        <v>22</v>
      </c>
      <c r="D117" s="31"/>
      <c r="E117" s="31"/>
      <c r="F117" s="25" t="str">
        <f>E17</f>
        <v>Povodí Moravy, s.p.</v>
      </c>
      <c r="G117" s="31"/>
      <c r="H117" s="31"/>
      <c r="I117" s="28" t="s">
        <v>27</v>
      </c>
      <c r="J117" s="29" t="str">
        <f>E23</f>
        <v xml:space="preserve"> 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26</v>
      </c>
      <c r="D118" s="31"/>
      <c r="E118" s="31"/>
      <c r="F118" s="25" t="str">
        <f>IF(E20="","",E20)</f>
        <v xml:space="preserve"> </v>
      </c>
      <c r="G118" s="31"/>
      <c r="H118" s="31"/>
      <c r="I118" s="28" t="s">
        <v>29</v>
      </c>
      <c r="J118" s="29" t="str">
        <f>E26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0.32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1" customFormat="1" ht="29.28" customHeight="1">
      <c r="A120" s="150"/>
      <c r="B120" s="151"/>
      <c r="C120" s="152" t="s">
        <v>179</v>
      </c>
      <c r="D120" s="153" t="s">
        <v>56</v>
      </c>
      <c r="E120" s="153" t="s">
        <v>52</v>
      </c>
      <c r="F120" s="153" t="s">
        <v>53</v>
      </c>
      <c r="G120" s="153" t="s">
        <v>180</v>
      </c>
      <c r="H120" s="153" t="s">
        <v>181</v>
      </c>
      <c r="I120" s="153" t="s">
        <v>182</v>
      </c>
      <c r="J120" s="153" t="s">
        <v>173</v>
      </c>
      <c r="K120" s="154" t="s">
        <v>183</v>
      </c>
      <c r="L120" s="155"/>
      <c r="M120" s="78" t="s">
        <v>1</v>
      </c>
      <c r="N120" s="79" t="s">
        <v>35</v>
      </c>
      <c r="O120" s="79" t="s">
        <v>184</v>
      </c>
      <c r="P120" s="79" t="s">
        <v>185</v>
      </c>
      <c r="Q120" s="79" t="s">
        <v>186</v>
      </c>
      <c r="R120" s="79" t="s">
        <v>187</v>
      </c>
      <c r="S120" s="79" t="s">
        <v>188</v>
      </c>
      <c r="T120" s="80" t="s">
        <v>189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1"/>
      <c r="B121" s="32"/>
      <c r="C121" s="85" t="s">
        <v>190</v>
      </c>
      <c r="D121" s="31"/>
      <c r="E121" s="31"/>
      <c r="F121" s="31"/>
      <c r="G121" s="31"/>
      <c r="H121" s="31"/>
      <c r="I121" s="31"/>
      <c r="J121" s="156">
        <f>BK121</f>
        <v>249750</v>
      </c>
      <c r="K121" s="31"/>
      <c r="L121" s="32"/>
      <c r="M121" s="81"/>
      <c r="N121" s="65"/>
      <c r="O121" s="82"/>
      <c r="P121" s="157">
        <f>P122</f>
        <v>0</v>
      </c>
      <c r="Q121" s="82"/>
      <c r="R121" s="157">
        <f>R122</f>
        <v>0</v>
      </c>
      <c r="S121" s="82"/>
      <c r="T121" s="15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70</v>
      </c>
      <c r="AU121" s="18" t="s">
        <v>175</v>
      </c>
      <c r="BK121" s="159">
        <f>BK122</f>
        <v>249750</v>
      </c>
    </row>
    <row r="122" s="12" customFormat="1" ht="25.92" customHeight="1">
      <c r="A122" s="12"/>
      <c r="B122" s="160"/>
      <c r="C122" s="12"/>
      <c r="D122" s="161" t="s">
        <v>70</v>
      </c>
      <c r="E122" s="162" t="s">
        <v>99</v>
      </c>
      <c r="F122" s="162" t="s">
        <v>282</v>
      </c>
      <c r="G122" s="12"/>
      <c r="H122" s="12"/>
      <c r="I122" s="12"/>
      <c r="J122" s="163">
        <f>BK122</f>
        <v>249750</v>
      </c>
      <c r="K122" s="12"/>
      <c r="L122" s="160"/>
      <c r="M122" s="164"/>
      <c r="N122" s="165"/>
      <c r="O122" s="165"/>
      <c r="P122" s="166">
        <f>SUM(P123:P143)</f>
        <v>0</v>
      </c>
      <c r="Q122" s="165"/>
      <c r="R122" s="166">
        <f>SUM(R123:R143)</f>
        <v>0</v>
      </c>
      <c r="S122" s="165"/>
      <c r="T122" s="167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1" t="s">
        <v>223</v>
      </c>
      <c r="AT122" s="168" t="s">
        <v>70</v>
      </c>
      <c r="AU122" s="168" t="s">
        <v>71</v>
      </c>
      <c r="AY122" s="161" t="s">
        <v>193</v>
      </c>
      <c r="BK122" s="169">
        <f>SUM(BK123:BK143)</f>
        <v>249750</v>
      </c>
    </row>
    <row r="123" s="2" customFormat="1" ht="16.5" customHeight="1">
      <c r="A123" s="31"/>
      <c r="B123" s="172"/>
      <c r="C123" s="173" t="s">
        <v>314</v>
      </c>
      <c r="D123" s="173" t="s">
        <v>195</v>
      </c>
      <c r="E123" s="174" t="s">
        <v>315</v>
      </c>
      <c r="F123" s="175" t="s">
        <v>316</v>
      </c>
      <c r="G123" s="176" t="s">
        <v>226</v>
      </c>
      <c r="H123" s="177">
        <v>1</v>
      </c>
      <c r="I123" s="178">
        <v>5000</v>
      </c>
      <c r="J123" s="178">
        <f>ROUND(I123*H123,2)</f>
        <v>5000</v>
      </c>
      <c r="K123" s="175" t="s">
        <v>1</v>
      </c>
      <c r="L123" s="32"/>
      <c r="M123" s="179" t="s">
        <v>1</v>
      </c>
      <c r="N123" s="180" t="s">
        <v>36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285</v>
      </c>
      <c r="AT123" s="183" t="s">
        <v>195</v>
      </c>
      <c r="AU123" s="183" t="s">
        <v>78</v>
      </c>
      <c r="AY123" s="18" t="s">
        <v>193</v>
      </c>
      <c r="BE123" s="184">
        <f>IF(N123="základní",J123,0)</f>
        <v>5000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5000</v>
      </c>
      <c r="BL123" s="18" t="s">
        <v>285</v>
      </c>
      <c r="BM123" s="183" t="s">
        <v>357</v>
      </c>
    </row>
    <row r="124" s="2" customFormat="1">
      <c r="A124" s="31"/>
      <c r="B124" s="32"/>
      <c r="C124" s="31"/>
      <c r="D124" s="185" t="s">
        <v>202</v>
      </c>
      <c r="E124" s="31"/>
      <c r="F124" s="186" t="s">
        <v>318</v>
      </c>
      <c r="G124" s="31"/>
      <c r="H124" s="31"/>
      <c r="I124" s="31"/>
      <c r="J124" s="31"/>
      <c r="K124" s="31"/>
      <c r="L124" s="32"/>
      <c r="M124" s="187"/>
      <c r="N124" s="188"/>
      <c r="O124" s="69"/>
      <c r="P124" s="69"/>
      <c r="Q124" s="69"/>
      <c r="R124" s="69"/>
      <c r="S124" s="69"/>
      <c r="T124" s="70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202</v>
      </c>
      <c r="AU124" s="18" t="s">
        <v>78</v>
      </c>
    </row>
    <row r="125" s="2" customFormat="1" ht="21.75" customHeight="1">
      <c r="A125" s="31"/>
      <c r="B125" s="172"/>
      <c r="C125" s="173" t="s">
        <v>319</v>
      </c>
      <c r="D125" s="173" t="s">
        <v>195</v>
      </c>
      <c r="E125" s="174" t="s">
        <v>320</v>
      </c>
      <c r="F125" s="175" t="s">
        <v>321</v>
      </c>
      <c r="G125" s="176" t="s">
        <v>226</v>
      </c>
      <c r="H125" s="177">
        <v>1</v>
      </c>
      <c r="I125" s="178">
        <v>30000</v>
      </c>
      <c r="J125" s="178">
        <f>ROUND(I125*H125,2)</f>
        <v>30000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285</v>
      </c>
      <c r="AT125" s="183" t="s">
        <v>195</v>
      </c>
      <c r="AU125" s="183" t="s">
        <v>78</v>
      </c>
      <c r="AY125" s="18" t="s">
        <v>193</v>
      </c>
      <c r="BE125" s="184">
        <f>IF(N125="základní",J125,0)</f>
        <v>30000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30000</v>
      </c>
      <c r="BL125" s="18" t="s">
        <v>285</v>
      </c>
      <c r="BM125" s="183" t="s">
        <v>358</v>
      </c>
    </row>
    <row r="126" s="2" customFormat="1" ht="21.75" customHeight="1">
      <c r="A126" s="31"/>
      <c r="B126" s="172"/>
      <c r="C126" s="173" t="s">
        <v>323</v>
      </c>
      <c r="D126" s="173" t="s">
        <v>195</v>
      </c>
      <c r="E126" s="174" t="s">
        <v>324</v>
      </c>
      <c r="F126" s="175" t="s">
        <v>325</v>
      </c>
      <c r="G126" s="176" t="s">
        <v>226</v>
      </c>
      <c r="H126" s="177">
        <v>1</v>
      </c>
      <c r="I126" s="178">
        <v>50000</v>
      </c>
      <c r="J126" s="178">
        <f>ROUND(I126*H126,2)</f>
        <v>50000</v>
      </c>
      <c r="K126" s="175" t="s">
        <v>1</v>
      </c>
      <c r="L126" s="32"/>
      <c r="M126" s="179" t="s">
        <v>1</v>
      </c>
      <c r="N126" s="180" t="s">
        <v>36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3" t="s">
        <v>285</v>
      </c>
      <c r="AT126" s="183" t="s">
        <v>195</v>
      </c>
      <c r="AU126" s="183" t="s">
        <v>78</v>
      </c>
      <c r="AY126" s="18" t="s">
        <v>193</v>
      </c>
      <c r="BE126" s="184">
        <f>IF(N126="základní",J126,0)</f>
        <v>50000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50000</v>
      </c>
      <c r="BL126" s="18" t="s">
        <v>285</v>
      </c>
      <c r="BM126" s="183" t="s">
        <v>359</v>
      </c>
    </row>
    <row r="127" s="2" customFormat="1">
      <c r="A127" s="31"/>
      <c r="B127" s="32"/>
      <c r="C127" s="31"/>
      <c r="D127" s="185" t="s">
        <v>202</v>
      </c>
      <c r="E127" s="31"/>
      <c r="F127" s="186" t="s">
        <v>327</v>
      </c>
      <c r="G127" s="31"/>
      <c r="H127" s="31"/>
      <c r="I127" s="31"/>
      <c r="J127" s="31"/>
      <c r="K127" s="31"/>
      <c r="L127" s="32"/>
      <c r="M127" s="187"/>
      <c r="N127" s="188"/>
      <c r="O127" s="69"/>
      <c r="P127" s="69"/>
      <c r="Q127" s="69"/>
      <c r="R127" s="69"/>
      <c r="S127" s="69"/>
      <c r="T127" s="70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202</v>
      </c>
      <c r="AU127" s="18" t="s">
        <v>78</v>
      </c>
    </row>
    <row r="128" s="2" customFormat="1" ht="16.5" customHeight="1">
      <c r="A128" s="31"/>
      <c r="B128" s="172"/>
      <c r="C128" s="173" t="s">
        <v>328</v>
      </c>
      <c r="D128" s="173" t="s">
        <v>195</v>
      </c>
      <c r="E128" s="174" t="s">
        <v>329</v>
      </c>
      <c r="F128" s="175" t="s">
        <v>330</v>
      </c>
      <c r="G128" s="176" t="s">
        <v>226</v>
      </c>
      <c r="H128" s="177">
        <v>1</v>
      </c>
      <c r="I128" s="178">
        <v>15000</v>
      </c>
      <c r="J128" s="178">
        <f>ROUND(I128*H128,2)</f>
        <v>15000</v>
      </c>
      <c r="K128" s="175" t="s">
        <v>1</v>
      </c>
      <c r="L128" s="32"/>
      <c r="M128" s="179" t="s">
        <v>1</v>
      </c>
      <c r="N128" s="180" t="s">
        <v>36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285</v>
      </c>
      <c r="AT128" s="183" t="s">
        <v>195</v>
      </c>
      <c r="AU128" s="183" t="s">
        <v>78</v>
      </c>
      <c r="AY128" s="18" t="s">
        <v>193</v>
      </c>
      <c r="BE128" s="184">
        <f>IF(N128="základní",J128,0)</f>
        <v>15000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78</v>
      </c>
      <c r="BK128" s="184">
        <f>ROUND(I128*H128,2)</f>
        <v>15000</v>
      </c>
      <c r="BL128" s="18" t="s">
        <v>285</v>
      </c>
      <c r="BM128" s="183" t="s">
        <v>360</v>
      </c>
    </row>
    <row r="129" s="2" customFormat="1">
      <c r="A129" s="31"/>
      <c r="B129" s="32"/>
      <c r="C129" s="31"/>
      <c r="D129" s="185" t="s">
        <v>202</v>
      </c>
      <c r="E129" s="31"/>
      <c r="F129" s="186" t="s">
        <v>332</v>
      </c>
      <c r="G129" s="31"/>
      <c r="H129" s="31"/>
      <c r="I129" s="31"/>
      <c r="J129" s="31"/>
      <c r="K129" s="31"/>
      <c r="L129" s="32"/>
      <c r="M129" s="187"/>
      <c r="N129" s="188"/>
      <c r="O129" s="69"/>
      <c r="P129" s="69"/>
      <c r="Q129" s="69"/>
      <c r="R129" s="69"/>
      <c r="S129" s="69"/>
      <c r="T129" s="70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202</v>
      </c>
      <c r="AU129" s="18" t="s">
        <v>78</v>
      </c>
    </row>
    <row r="130" s="2" customFormat="1" ht="21.75" customHeight="1">
      <c r="A130" s="31"/>
      <c r="B130" s="172"/>
      <c r="C130" s="173" t="s">
        <v>78</v>
      </c>
      <c r="D130" s="173" t="s">
        <v>195</v>
      </c>
      <c r="E130" s="174" t="s">
        <v>283</v>
      </c>
      <c r="F130" s="175" t="s">
        <v>284</v>
      </c>
      <c r="G130" s="176" t="s">
        <v>198</v>
      </c>
      <c r="H130" s="177">
        <v>4700</v>
      </c>
      <c r="I130" s="178">
        <v>2.5</v>
      </c>
      <c r="J130" s="178">
        <f>ROUND(I130*H130,2)</f>
        <v>11750</v>
      </c>
      <c r="K130" s="175" t="s">
        <v>1</v>
      </c>
      <c r="L130" s="32"/>
      <c r="M130" s="179" t="s">
        <v>1</v>
      </c>
      <c r="N130" s="180" t="s">
        <v>36</v>
      </c>
      <c r="O130" s="181">
        <v>0</v>
      </c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3" t="s">
        <v>285</v>
      </c>
      <c r="AT130" s="183" t="s">
        <v>195</v>
      </c>
      <c r="AU130" s="183" t="s">
        <v>78</v>
      </c>
      <c r="AY130" s="18" t="s">
        <v>193</v>
      </c>
      <c r="BE130" s="184">
        <f>IF(N130="základní",J130,0)</f>
        <v>11750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78</v>
      </c>
      <c r="BK130" s="184">
        <f>ROUND(I130*H130,2)</f>
        <v>11750</v>
      </c>
      <c r="BL130" s="18" t="s">
        <v>285</v>
      </c>
      <c r="BM130" s="183" t="s">
        <v>361</v>
      </c>
    </row>
    <row r="131" s="2" customFormat="1" ht="33" customHeight="1">
      <c r="A131" s="31"/>
      <c r="B131" s="172"/>
      <c r="C131" s="173" t="s">
        <v>80</v>
      </c>
      <c r="D131" s="173" t="s">
        <v>195</v>
      </c>
      <c r="E131" s="174" t="s">
        <v>287</v>
      </c>
      <c r="F131" s="175" t="s">
        <v>288</v>
      </c>
      <c r="G131" s="176" t="s">
        <v>226</v>
      </c>
      <c r="H131" s="177">
        <v>1</v>
      </c>
      <c r="I131" s="178">
        <v>20000</v>
      </c>
      <c r="J131" s="178">
        <f>ROUND(I131*H131,2)</f>
        <v>20000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285</v>
      </c>
      <c r="AT131" s="183" t="s">
        <v>195</v>
      </c>
      <c r="AU131" s="183" t="s">
        <v>78</v>
      </c>
      <c r="AY131" s="18" t="s">
        <v>193</v>
      </c>
      <c r="BE131" s="184">
        <f>IF(N131="základní",J131,0)</f>
        <v>20000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20000</v>
      </c>
      <c r="BL131" s="18" t="s">
        <v>285</v>
      </c>
      <c r="BM131" s="183" t="s">
        <v>362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290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78</v>
      </c>
    </row>
    <row r="133" s="2" customFormat="1" ht="33" customHeight="1">
      <c r="A133" s="31"/>
      <c r="B133" s="172"/>
      <c r="C133" s="173" t="s">
        <v>94</v>
      </c>
      <c r="D133" s="173" t="s">
        <v>195</v>
      </c>
      <c r="E133" s="174" t="s">
        <v>291</v>
      </c>
      <c r="F133" s="175" t="s">
        <v>292</v>
      </c>
      <c r="G133" s="176" t="s">
        <v>226</v>
      </c>
      <c r="H133" s="177">
        <v>1</v>
      </c>
      <c r="I133" s="178">
        <v>60000</v>
      </c>
      <c r="J133" s="178">
        <f>ROUND(I133*H133,2)</f>
        <v>60000</v>
      </c>
      <c r="K133" s="175" t="s">
        <v>1</v>
      </c>
      <c r="L133" s="32"/>
      <c r="M133" s="179" t="s">
        <v>1</v>
      </c>
      <c r="N133" s="180" t="s">
        <v>36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285</v>
      </c>
      <c r="AT133" s="183" t="s">
        <v>195</v>
      </c>
      <c r="AU133" s="183" t="s">
        <v>78</v>
      </c>
      <c r="AY133" s="18" t="s">
        <v>193</v>
      </c>
      <c r="BE133" s="184">
        <f>IF(N133="základní",J133,0)</f>
        <v>60000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78</v>
      </c>
      <c r="BK133" s="184">
        <f>ROUND(I133*H133,2)</f>
        <v>60000</v>
      </c>
      <c r="BL133" s="18" t="s">
        <v>285</v>
      </c>
      <c r="BM133" s="183" t="s">
        <v>363</v>
      </c>
    </row>
    <row r="134" s="2" customFormat="1">
      <c r="A134" s="31"/>
      <c r="B134" s="32"/>
      <c r="C134" s="31"/>
      <c r="D134" s="185" t="s">
        <v>202</v>
      </c>
      <c r="E134" s="31"/>
      <c r="F134" s="186" t="s">
        <v>294</v>
      </c>
      <c r="G134" s="31"/>
      <c r="H134" s="31"/>
      <c r="I134" s="31"/>
      <c r="J134" s="31"/>
      <c r="K134" s="31"/>
      <c r="L134" s="32"/>
      <c r="M134" s="187"/>
      <c r="N134" s="188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202</v>
      </c>
      <c r="AU134" s="18" t="s">
        <v>78</v>
      </c>
    </row>
    <row r="135" s="2" customFormat="1" ht="16.5" customHeight="1">
      <c r="A135" s="31"/>
      <c r="B135" s="172"/>
      <c r="C135" s="173" t="s">
        <v>200</v>
      </c>
      <c r="D135" s="173" t="s">
        <v>195</v>
      </c>
      <c r="E135" s="174" t="s">
        <v>295</v>
      </c>
      <c r="F135" s="175" t="s">
        <v>296</v>
      </c>
      <c r="G135" s="176" t="s">
        <v>226</v>
      </c>
      <c r="H135" s="177">
        <v>1</v>
      </c>
      <c r="I135" s="178">
        <v>12000</v>
      </c>
      <c r="J135" s="178">
        <f>ROUND(I135*H135,2)</f>
        <v>12000</v>
      </c>
      <c r="K135" s="175" t="s">
        <v>1</v>
      </c>
      <c r="L135" s="32"/>
      <c r="M135" s="179" t="s">
        <v>1</v>
      </c>
      <c r="N135" s="180" t="s">
        <v>36</v>
      </c>
      <c r="O135" s="181">
        <v>0</v>
      </c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285</v>
      </c>
      <c r="AT135" s="183" t="s">
        <v>195</v>
      </c>
      <c r="AU135" s="183" t="s">
        <v>78</v>
      </c>
      <c r="AY135" s="18" t="s">
        <v>193</v>
      </c>
      <c r="BE135" s="184">
        <f>IF(N135="základní",J135,0)</f>
        <v>12000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78</v>
      </c>
      <c r="BK135" s="184">
        <f>ROUND(I135*H135,2)</f>
        <v>12000</v>
      </c>
      <c r="BL135" s="18" t="s">
        <v>285</v>
      </c>
      <c r="BM135" s="183" t="s">
        <v>364</v>
      </c>
    </row>
    <row r="136" s="2" customFormat="1" ht="16.5" customHeight="1">
      <c r="A136" s="31"/>
      <c r="B136" s="172"/>
      <c r="C136" s="173" t="s">
        <v>223</v>
      </c>
      <c r="D136" s="173" t="s">
        <v>195</v>
      </c>
      <c r="E136" s="174" t="s">
        <v>298</v>
      </c>
      <c r="F136" s="175" t="s">
        <v>299</v>
      </c>
      <c r="G136" s="176" t="s">
        <v>226</v>
      </c>
      <c r="H136" s="177">
        <v>1</v>
      </c>
      <c r="I136" s="178">
        <v>15000</v>
      </c>
      <c r="J136" s="178">
        <f>ROUND(I136*H136,2)</f>
        <v>15000</v>
      </c>
      <c r="K136" s="175" t="s">
        <v>1</v>
      </c>
      <c r="L136" s="32"/>
      <c r="M136" s="179" t="s">
        <v>1</v>
      </c>
      <c r="N136" s="180" t="s">
        <v>36</v>
      </c>
      <c r="O136" s="181">
        <v>0</v>
      </c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3" t="s">
        <v>285</v>
      </c>
      <c r="AT136" s="183" t="s">
        <v>195</v>
      </c>
      <c r="AU136" s="183" t="s">
        <v>78</v>
      </c>
      <c r="AY136" s="18" t="s">
        <v>193</v>
      </c>
      <c r="BE136" s="184">
        <f>IF(N136="základní",J136,0)</f>
        <v>15000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78</v>
      </c>
      <c r="BK136" s="184">
        <f>ROUND(I136*H136,2)</f>
        <v>15000</v>
      </c>
      <c r="BL136" s="18" t="s">
        <v>285</v>
      </c>
      <c r="BM136" s="183" t="s">
        <v>365</v>
      </c>
    </row>
    <row r="137" s="2" customFormat="1">
      <c r="A137" s="31"/>
      <c r="B137" s="32"/>
      <c r="C137" s="31"/>
      <c r="D137" s="185" t="s">
        <v>202</v>
      </c>
      <c r="E137" s="31"/>
      <c r="F137" s="186" t="s">
        <v>301</v>
      </c>
      <c r="G137" s="31"/>
      <c r="H137" s="31"/>
      <c r="I137" s="31"/>
      <c r="J137" s="31"/>
      <c r="K137" s="31"/>
      <c r="L137" s="32"/>
      <c r="M137" s="187"/>
      <c r="N137" s="188"/>
      <c r="O137" s="69"/>
      <c r="P137" s="69"/>
      <c r="Q137" s="69"/>
      <c r="R137" s="69"/>
      <c r="S137" s="69"/>
      <c r="T137" s="70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202</v>
      </c>
      <c r="AU137" s="18" t="s">
        <v>78</v>
      </c>
    </row>
    <row r="138" s="2" customFormat="1" ht="16.5" customHeight="1">
      <c r="A138" s="31"/>
      <c r="B138" s="172"/>
      <c r="C138" s="173" t="s">
        <v>229</v>
      </c>
      <c r="D138" s="173" t="s">
        <v>195</v>
      </c>
      <c r="E138" s="174" t="s">
        <v>302</v>
      </c>
      <c r="F138" s="175" t="s">
        <v>303</v>
      </c>
      <c r="G138" s="176" t="s">
        <v>226</v>
      </c>
      <c r="H138" s="177">
        <v>1</v>
      </c>
      <c r="I138" s="178">
        <v>15000</v>
      </c>
      <c r="J138" s="178">
        <f>ROUND(I138*H138,2)</f>
        <v>15000</v>
      </c>
      <c r="K138" s="175" t="s">
        <v>1</v>
      </c>
      <c r="L138" s="32"/>
      <c r="M138" s="179" t="s">
        <v>1</v>
      </c>
      <c r="N138" s="180" t="s">
        <v>36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285</v>
      </c>
      <c r="AT138" s="183" t="s">
        <v>195</v>
      </c>
      <c r="AU138" s="183" t="s">
        <v>78</v>
      </c>
      <c r="AY138" s="18" t="s">
        <v>193</v>
      </c>
      <c r="BE138" s="184">
        <f>IF(N138="základní",J138,0)</f>
        <v>15000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78</v>
      </c>
      <c r="BK138" s="184">
        <f>ROUND(I138*H138,2)</f>
        <v>15000</v>
      </c>
      <c r="BL138" s="18" t="s">
        <v>285</v>
      </c>
      <c r="BM138" s="183" t="s">
        <v>366</v>
      </c>
    </row>
    <row r="139" s="2" customFormat="1">
      <c r="A139" s="31"/>
      <c r="B139" s="32"/>
      <c r="C139" s="31"/>
      <c r="D139" s="185" t="s">
        <v>202</v>
      </c>
      <c r="E139" s="31"/>
      <c r="F139" s="186" t="s">
        <v>305</v>
      </c>
      <c r="G139" s="31"/>
      <c r="H139" s="31"/>
      <c r="I139" s="31"/>
      <c r="J139" s="31"/>
      <c r="K139" s="31"/>
      <c r="L139" s="32"/>
      <c r="M139" s="187"/>
      <c r="N139" s="188"/>
      <c r="O139" s="69"/>
      <c r="P139" s="69"/>
      <c r="Q139" s="69"/>
      <c r="R139" s="69"/>
      <c r="S139" s="69"/>
      <c r="T139" s="7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202</v>
      </c>
      <c r="AU139" s="18" t="s">
        <v>78</v>
      </c>
    </row>
    <row r="140" s="2" customFormat="1" ht="16.5" customHeight="1">
      <c r="A140" s="31"/>
      <c r="B140" s="172"/>
      <c r="C140" s="173" t="s">
        <v>242</v>
      </c>
      <c r="D140" s="173" t="s">
        <v>195</v>
      </c>
      <c r="E140" s="174" t="s">
        <v>306</v>
      </c>
      <c r="F140" s="175" t="s">
        <v>307</v>
      </c>
      <c r="G140" s="176" t="s">
        <v>226</v>
      </c>
      <c r="H140" s="177">
        <v>1</v>
      </c>
      <c r="I140" s="178">
        <v>15000</v>
      </c>
      <c r="J140" s="178">
        <f>ROUND(I140*H140,2)</f>
        <v>15000</v>
      </c>
      <c r="K140" s="175" t="s">
        <v>1</v>
      </c>
      <c r="L140" s="32"/>
      <c r="M140" s="179" t="s">
        <v>1</v>
      </c>
      <c r="N140" s="180" t="s">
        <v>36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285</v>
      </c>
      <c r="AT140" s="183" t="s">
        <v>195</v>
      </c>
      <c r="AU140" s="183" t="s">
        <v>78</v>
      </c>
      <c r="AY140" s="18" t="s">
        <v>193</v>
      </c>
      <c r="BE140" s="184">
        <f>IF(N140="základní",J140,0)</f>
        <v>15000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15000</v>
      </c>
      <c r="BL140" s="18" t="s">
        <v>285</v>
      </c>
      <c r="BM140" s="183" t="s">
        <v>367</v>
      </c>
    </row>
    <row r="141" s="2" customFormat="1">
      <c r="A141" s="31"/>
      <c r="B141" s="32"/>
      <c r="C141" s="31"/>
      <c r="D141" s="185" t="s">
        <v>202</v>
      </c>
      <c r="E141" s="31"/>
      <c r="F141" s="186" t="s">
        <v>309</v>
      </c>
      <c r="G141" s="31"/>
      <c r="H141" s="31"/>
      <c r="I141" s="31"/>
      <c r="J141" s="31"/>
      <c r="K141" s="31"/>
      <c r="L141" s="32"/>
      <c r="M141" s="187"/>
      <c r="N141" s="188"/>
      <c r="O141" s="69"/>
      <c r="P141" s="69"/>
      <c r="Q141" s="69"/>
      <c r="R141" s="69"/>
      <c r="S141" s="69"/>
      <c r="T141" s="70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202</v>
      </c>
      <c r="AU141" s="18" t="s">
        <v>78</v>
      </c>
    </row>
    <row r="142" s="2" customFormat="1" ht="33" customHeight="1">
      <c r="A142" s="31"/>
      <c r="B142" s="172"/>
      <c r="C142" s="173" t="s">
        <v>310</v>
      </c>
      <c r="D142" s="173" t="s">
        <v>195</v>
      </c>
      <c r="E142" s="174" t="s">
        <v>311</v>
      </c>
      <c r="F142" s="175" t="s">
        <v>312</v>
      </c>
      <c r="G142" s="176" t="s">
        <v>226</v>
      </c>
      <c r="H142" s="177">
        <v>1</v>
      </c>
      <c r="I142" s="178">
        <v>1000</v>
      </c>
      <c r="J142" s="178">
        <f>ROUND(I142*H142,2)</f>
        <v>1000</v>
      </c>
      <c r="K142" s="175" t="s">
        <v>1</v>
      </c>
      <c r="L142" s="32"/>
      <c r="M142" s="179" t="s">
        <v>1</v>
      </c>
      <c r="N142" s="180" t="s">
        <v>36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285</v>
      </c>
      <c r="AT142" s="183" t="s">
        <v>195</v>
      </c>
      <c r="AU142" s="183" t="s">
        <v>78</v>
      </c>
      <c r="AY142" s="18" t="s">
        <v>193</v>
      </c>
      <c r="BE142" s="184">
        <f>IF(N142="základní",J142,0)</f>
        <v>1000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78</v>
      </c>
      <c r="BK142" s="184">
        <f>ROUND(I142*H142,2)</f>
        <v>1000</v>
      </c>
      <c r="BL142" s="18" t="s">
        <v>285</v>
      </c>
      <c r="BM142" s="183" t="s">
        <v>368</v>
      </c>
    </row>
    <row r="143" s="2" customFormat="1">
      <c r="A143" s="31"/>
      <c r="B143" s="32"/>
      <c r="C143" s="31"/>
      <c r="D143" s="185" t="s">
        <v>202</v>
      </c>
      <c r="E143" s="31"/>
      <c r="F143" s="186" t="s">
        <v>312</v>
      </c>
      <c r="G143" s="31"/>
      <c r="H143" s="31"/>
      <c r="I143" s="31"/>
      <c r="J143" s="31"/>
      <c r="K143" s="31"/>
      <c r="L143" s="32"/>
      <c r="M143" s="210"/>
      <c r="N143" s="211"/>
      <c r="O143" s="212"/>
      <c r="P143" s="212"/>
      <c r="Q143" s="212"/>
      <c r="R143" s="212"/>
      <c r="S143" s="212"/>
      <c r="T143" s="21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202</v>
      </c>
      <c r="AU143" s="18" t="s">
        <v>78</v>
      </c>
    </row>
    <row r="144" s="2" customFormat="1" ht="6.96" customHeight="1">
      <c r="A144" s="31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20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369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370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2061560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ROUND((SUM(BE122:BE139)),  2)</f>
        <v>2061560</v>
      </c>
      <c r="G35" s="31"/>
      <c r="H35" s="31"/>
      <c r="I35" s="130">
        <v>0.20999999999999999</v>
      </c>
      <c r="J35" s="129">
        <f>ROUND(((SUM(BE122:BE139))*I35),  2)</f>
        <v>432927.59999999998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ROUND((SUM(BF122:BF139)),  2)</f>
        <v>0</v>
      </c>
      <c r="G36" s="31"/>
      <c r="H36" s="31"/>
      <c r="I36" s="130">
        <v>0.14999999999999999</v>
      </c>
      <c r="J36" s="129">
        <f>ROUND(((SUM(BF122:BF139))*I36),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ROUND((SUM(BG122:BG139)),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ROUND((SUM(BH122:BH139)),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ROUND((SUM(BI122:BI139)),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2494487.6000000001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369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01 - ÚPRAVY V ZÁTOPĚ LB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2061560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2061560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2061560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369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01 - ÚPRAVY V ZÁTOPĚ LB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2061560</v>
      </c>
      <c r="K122" s="31"/>
      <c r="L122" s="32"/>
      <c r="M122" s="81"/>
      <c r="N122" s="65"/>
      <c r="O122" s="82"/>
      <c r="P122" s="157">
        <f>P123</f>
        <v>588.89999999999998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2061560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2061560</v>
      </c>
      <c r="K123" s="12"/>
      <c r="L123" s="160"/>
      <c r="M123" s="164"/>
      <c r="N123" s="165"/>
      <c r="O123" s="165"/>
      <c r="P123" s="166">
        <f>P124</f>
        <v>588.89999999999998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2061560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2061560</v>
      </c>
      <c r="K124" s="12"/>
      <c r="L124" s="160"/>
      <c r="M124" s="164"/>
      <c r="N124" s="165"/>
      <c r="O124" s="165"/>
      <c r="P124" s="166">
        <f>SUM(P125:P139)</f>
        <v>588.89999999999998</v>
      </c>
      <c r="Q124" s="165"/>
      <c r="R124" s="166">
        <f>SUM(R125:R139)</f>
        <v>0</v>
      </c>
      <c r="S124" s="165"/>
      <c r="T124" s="167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SUM(BK125:BK139)</f>
        <v>2061560</v>
      </c>
    </row>
    <row r="125" s="2" customFormat="1" ht="21.75" customHeight="1">
      <c r="A125" s="31"/>
      <c r="B125" s="172"/>
      <c r="C125" s="173" t="s">
        <v>242</v>
      </c>
      <c r="D125" s="173" t="s">
        <v>195</v>
      </c>
      <c r="E125" s="174" t="s">
        <v>335</v>
      </c>
      <c r="F125" s="175" t="s">
        <v>336</v>
      </c>
      <c r="G125" s="176" t="s">
        <v>198</v>
      </c>
      <c r="H125" s="177">
        <v>1100</v>
      </c>
      <c r="I125" s="178">
        <v>89.299999999999997</v>
      </c>
      <c r="J125" s="178">
        <f>ROUND(I125*H125,2)</f>
        <v>98230</v>
      </c>
      <c r="K125" s="175" t="s">
        <v>199</v>
      </c>
      <c r="L125" s="32"/>
      <c r="M125" s="179" t="s">
        <v>1</v>
      </c>
      <c r="N125" s="180" t="s">
        <v>36</v>
      </c>
      <c r="O125" s="181">
        <v>0.085999999999999993</v>
      </c>
      <c r="P125" s="181">
        <f>O125*H125</f>
        <v>94.599999999999994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98230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98230</v>
      </c>
      <c r="BL125" s="18" t="s">
        <v>200</v>
      </c>
      <c r="BM125" s="183" t="s">
        <v>371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338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204</v>
      </c>
      <c r="F127" s="175" t="s">
        <v>205</v>
      </c>
      <c r="G127" s="176" t="s">
        <v>198</v>
      </c>
      <c r="H127" s="177">
        <v>1100</v>
      </c>
      <c r="I127" s="178">
        <v>97.400000000000006</v>
      </c>
      <c r="J127" s="178">
        <f>ROUND(I127*H127,2)</f>
        <v>107140</v>
      </c>
      <c r="K127" s="175" t="s">
        <v>199</v>
      </c>
      <c r="L127" s="32"/>
      <c r="M127" s="179" t="s">
        <v>1</v>
      </c>
      <c r="N127" s="180" t="s">
        <v>36</v>
      </c>
      <c r="O127" s="181">
        <v>0.11799999999999999</v>
      </c>
      <c r="P127" s="181">
        <f>O127*H127</f>
        <v>129.79999999999998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107140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107140</v>
      </c>
      <c r="BL127" s="18" t="s">
        <v>200</v>
      </c>
      <c r="BM127" s="183" t="s">
        <v>372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207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208</v>
      </c>
      <c r="F129" s="175" t="s">
        <v>209</v>
      </c>
      <c r="G129" s="176" t="s">
        <v>210</v>
      </c>
      <c r="H129" s="177">
        <v>3700</v>
      </c>
      <c r="I129" s="178">
        <v>21.5</v>
      </c>
      <c r="J129" s="178">
        <f>ROUND(I129*H129,2)</f>
        <v>79550</v>
      </c>
      <c r="K129" s="175" t="s">
        <v>199</v>
      </c>
      <c r="L129" s="32"/>
      <c r="M129" s="179" t="s">
        <v>1</v>
      </c>
      <c r="N129" s="180" t="s">
        <v>36</v>
      </c>
      <c r="O129" s="181">
        <v>0.025000000000000001</v>
      </c>
      <c r="P129" s="181">
        <f>O129*H129</f>
        <v>92.5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79550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79550</v>
      </c>
      <c r="BL129" s="18" t="s">
        <v>200</v>
      </c>
      <c r="BM129" s="183" t="s">
        <v>373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212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213</v>
      </c>
      <c r="F131" s="175" t="s">
        <v>214</v>
      </c>
      <c r="G131" s="176" t="s">
        <v>210</v>
      </c>
      <c r="H131" s="177">
        <v>3400</v>
      </c>
      <c r="I131" s="178">
        <v>69.599999999999994</v>
      </c>
      <c r="J131" s="178">
        <f>ROUND(I131*H131,2)</f>
        <v>236640</v>
      </c>
      <c r="K131" s="175" t="s">
        <v>199</v>
      </c>
      <c r="L131" s="32"/>
      <c r="M131" s="179" t="s">
        <v>1</v>
      </c>
      <c r="N131" s="180" t="s">
        <v>36</v>
      </c>
      <c r="O131" s="181">
        <v>0.080000000000000002</v>
      </c>
      <c r="P131" s="181">
        <f>O131*H131</f>
        <v>272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236640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236640</v>
      </c>
      <c r="BL131" s="18" t="s">
        <v>200</v>
      </c>
      <c r="BM131" s="183" t="s">
        <v>374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216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13" customFormat="1">
      <c r="A133" s="13"/>
      <c r="B133" s="189"/>
      <c r="C133" s="13"/>
      <c r="D133" s="185" t="s">
        <v>217</v>
      </c>
      <c r="E133" s="190" t="s">
        <v>1</v>
      </c>
      <c r="F133" s="191" t="s">
        <v>218</v>
      </c>
      <c r="G133" s="13"/>
      <c r="H133" s="192">
        <v>2800</v>
      </c>
      <c r="I133" s="13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217</v>
      </c>
      <c r="AU133" s="190" t="s">
        <v>80</v>
      </c>
      <c r="AV133" s="13" t="s">
        <v>80</v>
      </c>
      <c r="AW133" s="13" t="s">
        <v>28</v>
      </c>
      <c r="AX133" s="13" t="s">
        <v>71</v>
      </c>
      <c r="AY133" s="190" t="s">
        <v>193</v>
      </c>
    </row>
    <row r="134" s="14" customFormat="1">
      <c r="A134" s="14"/>
      <c r="B134" s="196"/>
      <c r="C134" s="14"/>
      <c r="D134" s="185" t="s">
        <v>217</v>
      </c>
      <c r="E134" s="197" t="s">
        <v>1</v>
      </c>
      <c r="F134" s="198" t="s">
        <v>219</v>
      </c>
      <c r="G134" s="14"/>
      <c r="H134" s="199">
        <v>2800</v>
      </c>
      <c r="I134" s="14"/>
      <c r="J134" s="14"/>
      <c r="K134" s="14"/>
      <c r="L134" s="196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217</v>
      </c>
      <c r="AU134" s="197" t="s">
        <v>80</v>
      </c>
      <c r="AV134" s="14" t="s">
        <v>94</v>
      </c>
      <c r="AW134" s="14" t="s">
        <v>28</v>
      </c>
      <c r="AX134" s="14" t="s">
        <v>71</v>
      </c>
      <c r="AY134" s="197" t="s">
        <v>193</v>
      </c>
    </row>
    <row r="135" s="13" customFormat="1">
      <c r="A135" s="13"/>
      <c r="B135" s="189"/>
      <c r="C135" s="13"/>
      <c r="D135" s="185" t="s">
        <v>217</v>
      </c>
      <c r="E135" s="190" t="s">
        <v>1</v>
      </c>
      <c r="F135" s="191" t="s">
        <v>375</v>
      </c>
      <c r="G135" s="13"/>
      <c r="H135" s="192">
        <v>600</v>
      </c>
      <c r="I135" s="13"/>
      <c r="J135" s="13"/>
      <c r="K135" s="13"/>
      <c r="L135" s="189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217</v>
      </c>
      <c r="AU135" s="190" t="s">
        <v>80</v>
      </c>
      <c r="AV135" s="13" t="s">
        <v>80</v>
      </c>
      <c r="AW135" s="13" t="s">
        <v>28</v>
      </c>
      <c r="AX135" s="13" t="s">
        <v>71</v>
      </c>
      <c r="AY135" s="190" t="s">
        <v>193</v>
      </c>
    </row>
    <row r="136" s="14" customFormat="1">
      <c r="A136" s="14"/>
      <c r="B136" s="196"/>
      <c r="C136" s="14"/>
      <c r="D136" s="185" t="s">
        <v>217</v>
      </c>
      <c r="E136" s="197" t="s">
        <v>1</v>
      </c>
      <c r="F136" s="198" t="s">
        <v>376</v>
      </c>
      <c r="G136" s="14"/>
      <c r="H136" s="199">
        <v>600</v>
      </c>
      <c r="I136" s="14"/>
      <c r="J136" s="14"/>
      <c r="K136" s="14"/>
      <c r="L136" s="196"/>
      <c r="M136" s="200"/>
      <c r="N136" s="201"/>
      <c r="O136" s="201"/>
      <c r="P136" s="201"/>
      <c r="Q136" s="201"/>
      <c r="R136" s="201"/>
      <c r="S136" s="201"/>
      <c r="T136" s="20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217</v>
      </c>
      <c r="AU136" s="197" t="s">
        <v>80</v>
      </c>
      <c r="AV136" s="14" t="s">
        <v>94</v>
      </c>
      <c r="AW136" s="14" t="s">
        <v>28</v>
      </c>
      <c r="AX136" s="14" t="s">
        <v>71</v>
      </c>
      <c r="AY136" s="197" t="s">
        <v>193</v>
      </c>
    </row>
    <row r="137" s="15" customFormat="1">
      <c r="A137" s="15"/>
      <c r="B137" s="203"/>
      <c r="C137" s="15"/>
      <c r="D137" s="185" t="s">
        <v>217</v>
      </c>
      <c r="E137" s="204" t="s">
        <v>1</v>
      </c>
      <c r="F137" s="205" t="s">
        <v>222</v>
      </c>
      <c r="G137" s="15"/>
      <c r="H137" s="206">
        <v>3400</v>
      </c>
      <c r="I137" s="15"/>
      <c r="J137" s="15"/>
      <c r="K137" s="15"/>
      <c r="L137" s="203"/>
      <c r="M137" s="207"/>
      <c r="N137" s="208"/>
      <c r="O137" s="208"/>
      <c r="P137" s="208"/>
      <c r="Q137" s="208"/>
      <c r="R137" s="208"/>
      <c r="S137" s="208"/>
      <c r="T137" s="20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4" t="s">
        <v>217</v>
      </c>
      <c r="AU137" s="204" t="s">
        <v>80</v>
      </c>
      <c r="AV137" s="15" t="s">
        <v>200</v>
      </c>
      <c r="AW137" s="15" t="s">
        <v>28</v>
      </c>
      <c r="AX137" s="15" t="s">
        <v>78</v>
      </c>
      <c r="AY137" s="204" t="s">
        <v>193</v>
      </c>
    </row>
    <row r="138" s="2" customFormat="1" ht="21.75" customHeight="1">
      <c r="A138" s="31"/>
      <c r="B138" s="172"/>
      <c r="C138" s="173" t="s">
        <v>229</v>
      </c>
      <c r="D138" s="173" t="s">
        <v>195</v>
      </c>
      <c r="E138" s="174" t="s">
        <v>230</v>
      </c>
      <c r="F138" s="175" t="s">
        <v>231</v>
      </c>
      <c r="G138" s="176" t="s">
        <v>198</v>
      </c>
      <c r="H138" s="177">
        <v>2200</v>
      </c>
      <c r="I138" s="178">
        <v>700</v>
      </c>
      <c r="J138" s="178">
        <f>ROUND(I138*H138,2)</f>
        <v>1540000</v>
      </c>
      <c r="K138" s="175" t="s">
        <v>1</v>
      </c>
      <c r="L138" s="32"/>
      <c r="M138" s="179" t="s">
        <v>1</v>
      </c>
      <c r="N138" s="180" t="s">
        <v>36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200</v>
      </c>
      <c r="AT138" s="183" t="s">
        <v>195</v>
      </c>
      <c r="AU138" s="183" t="s">
        <v>80</v>
      </c>
      <c r="AY138" s="18" t="s">
        <v>193</v>
      </c>
      <c r="BE138" s="184">
        <f>IF(N138="základní",J138,0)</f>
        <v>1540000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78</v>
      </c>
      <c r="BK138" s="184">
        <f>ROUND(I138*H138,2)</f>
        <v>1540000</v>
      </c>
      <c r="BL138" s="18" t="s">
        <v>200</v>
      </c>
      <c r="BM138" s="183" t="s">
        <v>377</v>
      </c>
    </row>
    <row r="139" s="2" customFormat="1">
      <c r="A139" s="31"/>
      <c r="B139" s="32"/>
      <c r="C139" s="31"/>
      <c r="D139" s="185" t="s">
        <v>202</v>
      </c>
      <c r="E139" s="31"/>
      <c r="F139" s="186" t="s">
        <v>228</v>
      </c>
      <c r="G139" s="31"/>
      <c r="H139" s="31"/>
      <c r="I139" s="31"/>
      <c r="J139" s="31"/>
      <c r="K139" s="31"/>
      <c r="L139" s="32"/>
      <c r="M139" s="210"/>
      <c r="N139" s="211"/>
      <c r="O139" s="212"/>
      <c r="P139" s="212"/>
      <c r="Q139" s="212"/>
      <c r="R139" s="212"/>
      <c r="S139" s="212"/>
      <c r="T139" s="21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202</v>
      </c>
      <c r="AU139" s="18" t="s">
        <v>80</v>
      </c>
    </row>
    <row r="140" s="2" customFormat="1" ht="6.96" customHeight="1">
      <c r="A140" s="31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32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autoFilter ref="C121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369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24.75" customHeight="1">
      <c r="A11" s="31"/>
      <c r="B11" s="32"/>
      <c r="C11" s="31"/>
      <c r="D11" s="31"/>
      <c r="E11" s="59" t="s">
        <v>378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700000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ROUND((SUM(BE122:BE128)),  2)</f>
        <v>700000</v>
      </c>
      <c r="G35" s="31"/>
      <c r="H35" s="31"/>
      <c r="I35" s="130">
        <v>0.20999999999999999</v>
      </c>
      <c r="J35" s="129">
        <f>ROUND(((SUM(BE122:BE128))*I35),  2)</f>
        <v>147000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ROUND((SUM(BF122:BF128)),  2)</f>
        <v>0</v>
      </c>
      <c r="G36" s="31"/>
      <c r="H36" s="31"/>
      <c r="I36" s="130">
        <v>0.14999999999999999</v>
      </c>
      <c r="J36" s="129">
        <f>ROUND(((SUM(BF122:BF128))*I36),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ROUND((SUM(BG122:BG128)),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ROUND((SUM(BH122:BH128)),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ROUND((SUM(BI122:BI128)),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847000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369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24.75" customHeight="1">
      <c r="A89" s="31"/>
      <c r="B89" s="32"/>
      <c r="C89" s="31"/>
      <c r="D89" s="31"/>
      <c r="E89" s="59" t="str">
        <f>E11</f>
        <v>SO – 02 - REKONSTRUKCE VÝPUSTNÉHO OBJEKTU LB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700000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700000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700000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369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4.75" customHeight="1">
      <c r="A114" s="31"/>
      <c r="B114" s="32"/>
      <c r="C114" s="31"/>
      <c r="D114" s="31"/>
      <c r="E114" s="59" t="str">
        <f>E11</f>
        <v>SO – 02 - REKONSTRUKCE VÝPUSTNÉHO OBJEKTU LB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700000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700000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700000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700000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700000</v>
      </c>
      <c r="K124" s="12"/>
      <c r="L124" s="160"/>
      <c r="M124" s="164"/>
      <c r="N124" s="165"/>
      <c r="O124" s="165"/>
      <c r="P124" s="166">
        <f>SUM(P125:P128)</f>
        <v>0</v>
      </c>
      <c r="Q124" s="165"/>
      <c r="R124" s="166">
        <f>SUM(R125:R128)</f>
        <v>0</v>
      </c>
      <c r="S124" s="165"/>
      <c r="T124" s="16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SUM(BK125:BK128)</f>
        <v>700000</v>
      </c>
    </row>
    <row r="125" s="2" customFormat="1" ht="16.5" customHeight="1">
      <c r="A125" s="31"/>
      <c r="B125" s="172"/>
      <c r="C125" s="173" t="s">
        <v>78</v>
      </c>
      <c r="D125" s="173" t="s">
        <v>195</v>
      </c>
      <c r="E125" s="174" t="s">
        <v>224</v>
      </c>
      <c r="F125" s="175" t="s">
        <v>225</v>
      </c>
      <c r="G125" s="176" t="s">
        <v>226</v>
      </c>
      <c r="H125" s="177">
        <v>1</v>
      </c>
      <c r="I125" s="178">
        <v>100000</v>
      </c>
      <c r="J125" s="178">
        <f>ROUND(I125*H125,2)</f>
        <v>100000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100000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100000</v>
      </c>
      <c r="BL125" s="18" t="s">
        <v>200</v>
      </c>
      <c r="BM125" s="183" t="s">
        <v>379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228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33" customHeight="1">
      <c r="A127" s="31"/>
      <c r="B127" s="172"/>
      <c r="C127" s="173" t="s">
        <v>80</v>
      </c>
      <c r="D127" s="173" t="s">
        <v>195</v>
      </c>
      <c r="E127" s="174" t="s">
        <v>380</v>
      </c>
      <c r="F127" s="175" t="s">
        <v>381</v>
      </c>
      <c r="G127" s="176" t="s">
        <v>226</v>
      </c>
      <c r="H127" s="177">
        <v>1</v>
      </c>
      <c r="I127" s="178">
        <v>600000</v>
      </c>
      <c r="J127" s="178">
        <f>ROUND(I127*H127,2)</f>
        <v>600000</v>
      </c>
      <c r="K127" s="175" t="s">
        <v>1</v>
      </c>
      <c r="L127" s="32"/>
      <c r="M127" s="179" t="s">
        <v>1</v>
      </c>
      <c r="N127" s="180" t="s">
        <v>36</v>
      </c>
      <c r="O127" s="181">
        <v>0</v>
      </c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600000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600000</v>
      </c>
      <c r="BL127" s="18" t="s">
        <v>200</v>
      </c>
      <c r="BM127" s="183" t="s">
        <v>382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228</v>
      </c>
      <c r="G128" s="31"/>
      <c r="H128" s="31"/>
      <c r="I128" s="31"/>
      <c r="J128" s="31"/>
      <c r="K128" s="31"/>
      <c r="L128" s="32"/>
      <c r="M128" s="210"/>
      <c r="N128" s="211"/>
      <c r="O128" s="212"/>
      <c r="P128" s="212"/>
      <c r="Q128" s="212"/>
      <c r="R128" s="212"/>
      <c r="S128" s="212"/>
      <c r="T128" s="21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6.96" customHeight="1">
      <c r="A129" s="31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2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autoFilter ref="C121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369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383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350000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ROUND((SUM(BE122:BE126)),  2)</f>
        <v>350000</v>
      </c>
      <c r="G35" s="31"/>
      <c r="H35" s="31"/>
      <c r="I35" s="130">
        <v>0.20999999999999999</v>
      </c>
      <c r="J35" s="129">
        <f>ROUND(((SUM(BE122:BE126))*I35),  2)</f>
        <v>73500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ROUND((SUM(BF122:BF126)),  2)</f>
        <v>0</v>
      </c>
      <c r="G36" s="31"/>
      <c r="H36" s="31"/>
      <c r="I36" s="130">
        <v>0.14999999999999999</v>
      </c>
      <c r="J36" s="129">
        <f>ROUND(((SUM(BF122:BF126))*I36),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ROUND((SUM(BG122:BG126)),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ROUND((SUM(BH122:BH126)),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ROUND((SUM(BI122:BI126)),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423500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369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03 - REKONSTRUKCE ODBĚRNÉHO OBJEKTU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350000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350000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350000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369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03 - REKONSTRUKCE ODBĚRNÉHO OBJEKTU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350000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350000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350000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350000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350000</v>
      </c>
      <c r="K124" s="12"/>
      <c r="L124" s="160"/>
      <c r="M124" s="164"/>
      <c r="N124" s="165"/>
      <c r="O124" s="165"/>
      <c r="P124" s="166">
        <f>SUM(P125:P126)</f>
        <v>0</v>
      </c>
      <c r="Q124" s="165"/>
      <c r="R124" s="166">
        <f>SUM(R125:R126)</f>
        <v>0</v>
      </c>
      <c r="S124" s="165"/>
      <c r="T124" s="167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SUM(BK125:BK126)</f>
        <v>350000</v>
      </c>
    </row>
    <row r="125" s="2" customFormat="1" ht="33" customHeight="1">
      <c r="A125" s="31"/>
      <c r="B125" s="172"/>
      <c r="C125" s="173" t="s">
        <v>78</v>
      </c>
      <c r="D125" s="173" t="s">
        <v>195</v>
      </c>
      <c r="E125" s="174" t="s">
        <v>384</v>
      </c>
      <c r="F125" s="175" t="s">
        <v>385</v>
      </c>
      <c r="G125" s="176" t="s">
        <v>226</v>
      </c>
      <c r="H125" s="177">
        <v>1</v>
      </c>
      <c r="I125" s="178">
        <v>350000</v>
      </c>
      <c r="J125" s="178">
        <f>ROUND(I125*H125,2)</f>
        <v>350000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350000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350000</v>
      </c>
      <c r="BL125" s="18" t="s">
        <v>200</v>
      </c>
      <c r="BM125" s="183" t="s">
        <v>386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228</v>
      </c>
      <c r="G126" s="31"/>
      <c r="H126" s="31"/>
      <c r="I126" s="31"/>
      <c r="J126" s="31"/>
      <c r="K126" s="31"/>
      <c r="L126" s="32"/>
      <c r="M126" s="210"/>
      <c r="N126" s="211"/>
      <c r="O126" s="212"/>
      <c r="P126" s="212"/>
      <c r="Q126" s="212"/>
      <c r="R126" s="212"/>
      <c r="S126" s="212"/>
      <c r="T126" s="21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6.96" customHeight="1">
      <c r="A127" s="31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32"/>
      <c r="M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369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280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ROUND(J121, 2)</f>
        <v>112750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ROUND((SUM(BE121:BE145)),  2)</f>
        <v>112750</v>
      </c>
      <c r="G35" s="31"/>
      <c r="H35" s="31"/>
      <c r="I35" s="130">
        <v>0.20999999999999999</v>
      </c>
      <c r="J35" s="129">
        <f>ROUND(((SUM(BE121:BE145))*I35),  2)</f>
        <v>23677.5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ROUND((SUM(BF121:BF145)),  2)</f>
        <v>0</v>
      </c>
      <c r="G36" s="31"/>
      <c r="H36" s="31"/>
      <c r="I36" s="130">
        <v>0.14999999999999999</v>
      </c>
      <c r="J36" s="129">
        <f>ROUND(((SUM(BF121:BF145))*I36),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ROUND((SUM(BG121:BG145)),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ROUND((SUM(BH121:BH145)),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ROUND((SUM(BI121:BI145)),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136427.5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369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 - VEDLEJŠÍ ROZPOČTOVÉ NÁKLADY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J121</f>
        <v>112750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281</v>
      </c>
      <c r="E99" s="144"/>
      <c r="F99" s="144"/>
      <c r="G99" s="144"/>
      <c r="H99" s="144"/>
      <c r="I99" s="144"/>
      <c r="J99" s="145">
        <f>J122</f>
        <v>112750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="2" customFormat="1" ht="6.96" customHeight="1">
      <c r="A105" s="31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4.96" customHeight="1">
      <c r="A106" s="31"/>
      <c r="B106" s="32"/>
      <c r="C106" s="22" t="s">
        <v>178</v>
      </c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2" customHeight="1">
      <c r="A108" s="31"/>
      <c r="B108" s="32"/>
      <c r="C108" s="28" t="s">
        <v>14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6.5" customHeight="1">
      <c r="A109" s="31"/>
      <c r="B109" s="32"/>
      <c r="C109" s="31"/>
      <c r="D109" s="31"/>
      <c r="E109" s="123" t="str">
        <f>E7</f>
        <v>ÚPRAVA ZÁCHYTNÉ NÁDRŽE NAD VD KORYČANY</v>
      </c>
      <c r="F109" s="28"/>
      <c r="G109" s="28"/>
      <c r="H109" s="28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1" customFormat="1" ht="12" customHeight="1">
      <c r="B110" s="21"/>
      <c r="C110" s="28" t="s">
        <v>167</v>
      </c>
      <c r="L110" s="21"/>
    </row>
    <row r="111" s="2" customFormat="1" ht="16.5" customHeight="1">
      <c r="A111" s="31"/>
      <c r="B111" s="32"/>
      <c r="C111" s="31"/>
      <c r="D111" s="31"/>
      <c r="E111" s="123" t="s">
        <v>369</v>
      </c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169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59" t="str">
        <f>E11</f>
        <v>VRN - VEDLEJŠÍ ROZPOČTOVÉ NÁKLADY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18</v>
      </c>
      <c r="D115" s="31"/>
      <c r="E115" s="31"/>
      <c r="F115" s="25" t="str">
        <f>F14</f>
        <v xml:space="preserve"> </v>
      </c>
      <c r="G115" s="31"/>
      <c r="H115" s="31"/>
      <c r="I115" s="28" t="s">
        <v>20</v>
      </c>
      <c r="J115" s="61" t="str">
        <f>IF(J14="","",J14)</f>
        <v>8. 7. 2020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5.15" customHeight="1">
      <c r="A117" s="31"/>
      <c r="B117" s="32"/>
      <c r="C117" s="28" t="s">
        <v>22</v>
      </c>
      <c r="D117" s="31"/>
      <c r="E117" s="31"/>
      <c r="F117" s="25" t="str">
        <f>E17</f>
        <v>Povodí Moravy, s.p.</v>
      </c>
      <c r="G117" s="31"/>
      <c r="H117" s="31"/>
      <c r="I117" s="28" t="s">
        <v>27</v>
      </c>
      <c r="J117" s="29" t="str">
        <f>E23</f>
        <v xml:space="preserve"> 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26</v>
      </c>
      <c r="D118" s="31"/>
      <c r="E118" s="31"/>
      <c r="F118" s="25" t="str">
        <f>IF(E20="","",E20)</f>
        <v xml:space="preserve"> </v>
      </c>
      <c r="G118" s="31"/>
      <c r="H118" s="31"/>
      <c r="I118" s="28" t="s">
        <v>29</v>
      </c>
      <c r="J118" s="29" t="str">
        <f>E26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0.32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1" customFormat="1" ht="29.28" customHeight="1">
      <c r="A120" s="150"/>
      <c r="B120" s="151"/>
      <c r="C120" s="152" t="s">
        <v>179</v>
      </c>
      <c r="D120" s="153" t="s">
        <v>56</v>
      </c>
      <c r="E120" s="153" t="s">
        <v>52</v>
      </c>
      <c r="F120" s="153" t="s">
        <v>53</v>
      </c>
      <c r="G120" s="153" t="s">
        <v>180</v>
      </c>
      <c r="H120" s="153" t="s">
        <v>181</v>
      </c>
      <c r="I120" s="153" t="s">
        <v>182</v>
      </c>
      <c r="J120" s="153" t="s">
        <v>173</v>
      </c>
      <c r="K120" s="154" t="s">
        <v>183</v>
      </c>
      <c r="L120" s="155"/>
      <c r="M120" s="78" t="s">
        <v>1</v>
      </c>
      <c r="N120" s="79" t="s">
        <v>35</v>
      </c>
      <c r="O120" s="79" t="s">
        <v>184</v>
      </c>
      <c r="P120" s="79" t="s">
        <v>185</v>
      </c>
      <c r="Q120" s="79" t="s">
        <v>186</v>
      </c>
      <c r="R120" s="79" t="s">
        <v>187</v>
      </c>
      <c r="S120" s="79" t="s">
        <v>188</v>
      </c>
      <c r="T120" s="80" t="s">
        <v>189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1"/>
      <c r="B121" s="32"/>
      <c r="C121" s="85" t="s">
        <v>190</v>
      </c>
      <c r="D121" s="31"/>
      <c r="E121" s="31"/>
      <c r="F121" s="31"/>
      <c r="G121" s="31"/>
      <c r="H121" s="31"/>
      <c r="I121" s="31"/>
      <c r="J121" s="156">
        <f>BK121</f>
        <v>112750</v>
      </c>
      <c r="K121" s="31"/>
      <c r="L121" s="32"/>
      <c r="M121" s="81"/>
      <c r="N121" s="65"/>
      <c r="O121" s="82"/>
      <c r="P121" s="157">
        <f>P122</f>
        <v>0</v>
      </c>
      <c r="Q121" s="82"/>
      <c r="R121" s="157">
        <f>R122</f>
        <v>0</v>
      </c>
      <c r="S121" s="82"/>
      <c r="T121" s="15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70</v>
      </c>
      <c r="AU121" s="18" t="s">
        <v>175</v>
      </c>
      <c r="BK121" s="159">
        <f>BK122</f>
        <v>112750</v>
      </c>
    </row>
    <row r="122" s="12" customFormat="1" ht="25.92" customHeight="1">
      <c r="A122" s="12"/>
      <c r="B122" s="160"/>
      <c r="C122" s="12"/>
      <c r="D122" s="161" t="s">
        <v>70</v>
      </c>
      <c r="E122" s="162" t="s">
        <v>99</v>
      </c>
      <c r="F122" s="162" t="s">
        <v>282</v>
      </c>
      <c r="G122" s="12"/>
      <c r="H122" s="12"/>
      <c r="I122" s="12"/>
      <c r="J122" s="163">
        <f>BK122</f>
        <v>112750</v>
      </c>
      <c r="K122" s="12"/>
      <c r="L122" s="160"/>
      <c r="M122" s="164"/>
      <c r="N122" s="165"/>
      <c r="O122" s="165"/>
      <c r="P122" s="166">
        <f>SUM(P123:P145)</f>
        <v>0</v>
      </c>
      <c r="Q122" s="165"/>
      <c r="R122" s="166">
        <f>SUM(R123:R145)</f>
        <v>0</v>
      </c>
      <c r="S122" s="165"/>
      <c r="T122" s="167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1" t="s">
        <v>223</v>
      </c>
      <c r="AT122" s="168" t="s">
        <v>70</v>
      </c>
      <c r="AU122" s="168" t="s">
        <v>71</v>
      </c>
      <c r="AY122" s="161" t="s">
        <v>193</v>
      </c>
      <c r="BK122" s="169">
        <f>SUM(BK123:BK145)</f>
        <v>112750</v>
      </c>
    </row>
    <row r="123" s="2" customFormat="1" ht="21.75" customHeight="1">
      <c r="A123" s="31"/>
      <c r="B123" s="172"/>
      <c r="C123" s="173" t="s">
        <v>78</v>
      </c>
      <c r="D123" s="173" t="s">
        <v>195</v>
      </c>
      <c r="E123" s="174" t="s">
        <v>283</v>
      </c>
      <c r="F123" s="175" t="s">
        <v>284</v>
      </c>
      <c r="G123" s="176" t="s">
        <v>198</v>
      </c>
      <c r="H123" s="177">
        <v>1100</v>
      </c>
      <c r="I123" s="178">
        <v>2.5</v>
      </c>
      <c r="J123" s="178">
        <f>ROUND(I123*H123,2)</f>
        <v>2750</v>
      </c>
      <c r="K123" s="175" t="s">
        <v>1</v>
      </c>
      <c r="L123" s="32"/>
      <c r="M123" s="179" t="s">
        <v>1</v>
      </c>
      <c r="N123" s="180" t="s">
        <v>36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285</v>
      </c>
      <c r="AT123" s="183" t="s">
        <v>195</v>
      </c>
      <c r="AU123" s="183" t="s">
        <v>78</v>
      </c>
      <c r="AY123" s="18" t="s">
        <v>193</v>
      </c>
      <c r="BE123" s="184">
        <f>IF(N123="základní",J123,0)</f>
        <v>2750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2750</v>
      </c>
      <c r="BL123" s="18" t="s">
        <v>285</v>
      </c>
      <c r="BM123" s="183" t="s">
        <v>387</v>
      </c>
    </row>
    <row r="124" s="2" customFormat="1" ht="33" customHeight="1">
      <c r="A124" s="31"/>
      <c r="B124" s="172"/>
      <c r="C124" s="173" t="s">
        <v>80</v>
      </c>
      <c r="D124" s="173" t="s">
        <v>195</v>
      </c>
      <c r="E124" s="174" t="s">
        <v>287</v>
      </c>
      <c r="F124" s="175" t="s">
        <v>288</v>
      </c>
      <c r="G124" s="176" t="s">
        <v>226</v>
      </c>
      <c r="H124" s="177">
        <v>1</v>
      </c>
      <c r="I124" s="178">
        <v>12000</v>
      </c>
      <c r="J124" s="178">
        <f>ROUND(I124*H124,2)</f>
        <v>12000</v>
      </c>
      <c r="K124" s="175" t="s">
        <v>1</v>
      </c>
      <c r="L124" s="32"/>
      <c r="M124" s="179" t="s">
        <v>1</v>
      </c>
      <c r="N124" s="180" t="s">
        <v>36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3" t="s">
        <v>285</v>
      </c>
      <c r="AT124" s="183" t="s">
        <v>195</v>
      </c>
      <c r="AU124" s="183" t="s">
        <v>78</v>
      </c>
      <c r="AY124" s="18" t="s">
        <v>193</v>
      </c>
      <c r="BE124" s="184">
        <f>IF(N124="základní",J124,0)</f>
        <v>12000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78</v>
      </c>
      <c r="BK124" s="184">
        <f>ROUND(I124*H124,2)</f>
        <v>12000</v>
      </c>
      <c r="BL124" s="18" t="s">
        <v>285</v>
      </c>
      <c r="BM124" s="183" t="s">
        <v>388</v>
      </c>
    </row>
    <row r="125" s="2" customFormat="1">
      <c r="A125" s="31"/>
      <c r="B125" s="32"/>
      <c r="C125" s="31"/>
      <c r="D125" s="185" t="s">
        <v>202</v>
      </c>
      <c r="E125" s="31"/>
      <c r="F125" s="186" t="s">
        <v>290</v>
      </c>
      <c r="G125" s="31"/>
      <c r="H125" s="31"/>
      <c r="I125" s="31"/>
      <c r="J125" s="31"/>
      <c r="K125" s="31"/>
      <c r="L125" s="32"/>
      <c r="M125" s="187"/>
      <c r="N125" s="188"/>
      <c r="O125" s="69"/>
      <c r="P125" s="69"/>
      <c r="Q125" s="69"/>
      <c r="R125" s="69"/>
      <c r="S125" s="69"/>
      <c r="T125" s="70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202</v>
      </c>
      <c r="AU125" s="18" t="s">
        <v>78</v>
      </c>
    </row>
    <row r="126" s="2" customFormat="1" ht="33" customHeight="1">
      <c r="A126" s="31"/>
      <c r="B126" s="172"/>
      <c r="C126" s="173" t="s">
        <v>94</v>
      </c>
      <c r="D126" s="173" t="s">
        <v>195</v>
      </c>
      <c r="E126" s="174" t="s">
        <v>291</v>
      </c>
      <c r="F126" s="175" t="s">
        <v>292</v>
      </c>
      <c r="G126" s="176" t="s">
        <v>226</v>
      </c>
      <c r="H126" s="177">
        <v>1</v>
      </c>
      <c r="I126" s="178">
        <v>20000</v>
      </c>
      <c r="J126" s="178">
        <f>ROUND(I126*H126,2)</f>
        <v>20000</v>
      </c>
      <c r="K126" s="175" t="s">
        <v>1</v>
      </c>
      <c r="L126" s="32"/>
      <c r="M126" s="179" t="s">
        <v>1</v>
      </c>
      <c r="N126" s="180" t="s">
        <v>36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3" t="s">
        <v>285</v>
      </c>
      <c r="AT126" s="183" t="s">
        <v>195</v>
      </c>
      <c r="AU126" s="183" t="s">
        <v>78</v>
      </c>
      <c r="AY126" s="18" t="s">
        <v>193</v>
      </c>
      <c r="BE126" s="184">
        <f>IF(N126="základní",J126,0)</f>
        <v>20000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20000</v>
      </c>
      <c r="BL126" s="18" t="s">
        <v>285</v>
      </c>
      <c r="BM126" s="183" t="s">
        <v>389</v>
      </c>
    </row>
    <row r="127" s="2" customFormat="1">
      <c r="A127" s="31"/>
      <c r="B127" s="32"/>
      <c r="C127" s="31"/>
      <c r="D127" s="185" t="s">
        <v>202</v>
      </c>
      <c r="E127" s="31"/>
      <c r="F127" s="186" t="s">
        <v>294</v>
      </c>
      <c r="G127" s="31"/>
      <c r="H127" s="31"/>
      <c r="I127" s="31"/>
      <c r="J127" s="31"/>
      <c r="K127" s="31"/>
      <c r="L127" s="32"/>
      <c r="M127" s="187"/>
      <c r="N127" s="188"/>
      <c r="O127" s="69"/>
      <c r="P127" s="69"/>
      <c r="Q127" s="69"/>
      <c r="R127" s="69"/>
      <c r="S127" s="69"/>
      <c r="T127" s="70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202</v>
      </c>
      <c r="AU127" s="18" t="s">
        <v>78</v>
      </c>
    </row>
    <row r="128" s="2" customFormat="1" ht="16.5" customHeight="1">
      <c r="A128" s="31"/>
      <c r="B128" s="172"/>
      <c r="C128" s="173" t="s">
        <v>200</v>
      </c>
      <c r="D128" s="173" t="s">
        <v>195</v>
      </c>
      <c r="E128" s="174" t="s">
        <v>295</v>
      </c>
      <c r="F128" s="175" t="s">
        <v>296</v>
      </c>
      <c r="G128" s="176" t="s">
        <v>226</v>
      </c>
      <c r="H128" s="177">
        <v>1</v>
      </c>
      <c r="I128" s="178">
        <v>2000</v>
      </c>
      <c r="J128" s="178">
        <f>ROUND(I128*H128,2)</f>
        <v>2000</v>
      </c>
      <c r="K128" s="175" t="s">
        <v>1</v>
      </c>
      <c r="L128" s="32"/>
      <c r="M128" s="179" t="s">
        <v>1</v>
      </c>
      <c r="N128" s="180" t="s">
        <v>36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285</v>
      </c>
      <c r="AT128" s="183" t="s">
        <v>195</v>
      </c>
      <c r="AU128" s="183" t="s">
        <v>78</v>
      </c>
      <c r="AY128" s="18" t="s">
        <v>193</v>
      </c>
      <c r="BE128" s="184">
        <f>IF(N128="základní",J128,0)</f>
        <v>2000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78</v>
      </c>
      <c r="BK128" s="184">
        <f>ROUND(I128*H128,2)</f>
        <v>2000</v>
      </c>
      <c r="BL128" s="18" t="s">
        <v>285</v>
      </c>
      <c r="BM128" s="183" t="s">
        <v>390</v>
      </c>
    </row>
    <row r="129" s="2" customFormat="1" ht="16.5" customHeight="1">
      <c r="A129" s="31"/>
      <c r="B129" s="172"/>
      <c r="C129" s="173" t="s">
        <v>223</v>
      </c>
      <c r="D129" s="173" t="s">
        <v>195</v>
      </c>
      <c r="E129" s="174" t="s">
        <v>298</v>
      </c>
      <c r="F129" s="175" t="s">
        <v>299</v>
      </c>
      <c r="G129" s="176" t="s">
        <v>226</v>
      </c>
      <c r="H129" s="177">
        <v>1</v>
      </c>
      <c r="I129" s="178">
        <v>6000</v>
      </c>
      <c r="J129" s="178">
        <f>ROUND(I129*H129,2)</f>
        <v>6000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285</v>
      </c>
      <c r="AT129" s="183" t="s">
        <v>195</v>
      </c>
      <c r="AU129" s="183" t="s">
        <v>78</v>
      </c>
      <c r="AY129" s="18" t="s">
        <v>193</v>
      </c>
      <c r="BE129" s="184">
        <f>IF(N129="základní",J129,0)</f>
        <v>6000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6000</v>
      </c>
      <c r="BL129" s="18" t="s">
        <v>285</v>
      </c>
      <c r="BM129" s="183" t="s">
        <v>391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301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78</v>
      </c>
    </row>
    <row r="131" s="2" customFormat="1" ht="16.5" customHeight="1">
      <c r="A131" s="31"/>
      <c r="B131" s="172"/>
      <c r="C131" s="173" t="s">
        <v>229</v>
      </c>
      <c r="D131" s="173" t="s">
        <v>195</v>
      </c>
      <c r="E131" s="174" t="s">
        <v>302</v>
      </c>
      <c r="F131" s="175" t="s">
        <v>303</v>
      </c>
      <c r="G131" s="176" t="s">
        <v>226</v>
      </c>
      <c r="H131" s="177">
        <v>1</v>
      </c>
      <c r="I131" s="178">
        <v>5000</v>
      </c>
      <c r="J131" s="178">
        <f>ROUND(I131*H131,2)</f>
        <v>5000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285</v>
      </c>
      <c r="AT131" s="183" t="s">
        <v>195</v>
      </c>
      <c r="AU131" s="183" t="s">
        <v>78</v>
      </c>
      <c r="AY131" s="18" t="s">
        <v>193</v>
      </c>
      <c r="BE131" s="184">
        <f>IF(N131="základní",J131,0)</f>
        <v>5000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5000</v>
      </c>
      <c r="BL131" s="18" t="s">
        <v>285</v>
      </c>
      <c r="BM131" s="183" t="s">
        <v>392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305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78</v>
      </c>
    </row>
    <row r="133" s="2" customFormat="1" ht="16.5" customHeight="1">
      <c r="A133" s="31"/>
      <c r="B133" s="172"/>
      <c r="C133" s="173" t="s">
        <v>242</v>
      </c>
      <c r="D133" s="173" t="s">
        <v>195</v>
      </c>
      <c r="E133" s="174" t="s">
        <v>306</v>
      </c>
      <c r="F133" s="175" t="s">
        <v>307</v>
      </c>
      <c r="G133" s="176" t="s">
        <v>226</v>
      </c>
      <c r="H133" s="177">
        <v>1</v>
      </c>
      <c r="I133" s="178">
        <v>5000</v>
      </c>
      <c r="J133" s="178">
        <f>ROUND(I133*H133,2)</f>
        <v>5000</v>
      </c>
      <c r="K133" s="175" t="s">
        <v>1</v>
      </c>
      <c r="L133" s="32"/>
      <c r="M133" s="179" t="s">
        <v>1</v>
      </c>
      <c r="N133" s="180" t="s">
        <v>36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285</v>
      </c>
      <c r="AT133" s="183" t="s">
        <v>195</v>
      </c>
      <c r="AU133" s="183" t="s">
        <v>78</v>
      </c>
      <c r="AY133" s="18" t="s">
        <v>193</v>
      </c>
      <c r="BE133" s="184">
        <f>IF(N133="základní",J133,0)</f>
        <v>5000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78</v>
      </c>
      <c r="BK133" s="184">
        <f>ROUND(I133*H133,2)</f>
        <v>5000</v>
      </c>
      <c r="BL133" s="18" t="s">
        <v>285</v>
      </c>
      <c r="BM133" s="183" t="s">
        <v>393</v>
      </c>
    </row>
    <row r="134" s="2" customFormat="1">
      <c r="A134" s="31"/>
      <c r="B134" s="32"/>
      <c r="C134" s="31"/>
      <c r="D134" s="185" t="s">
        <v>202</v>
      </c>
      <c r="E134" s="31"/>
      <c r="F134" s="186" t="s">
        <v>309</v>
      </c>
      <c r="G134" s="31"/>
      <c r="H134" s="31"/>
      <c r="I134" s="31"/>
      <c r="J134" s="31"/>
      <c r="K134" s="31"/>
      <c r="L134" s="32"/>
      <c r="M134" s="187"/>
      <c r="N134" s="188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202</v>
      </c>
      <c r="AU134" s="18" t="s">
        <v>78</v>
      </c>
    </row>
    <row r="135" s="2" customFormat="1" ht="33" customHeight="1">
      <c r="A135" s="31"/>
      <c r="B135" s="172"/>
      <c r="C135" s="173" t="s">
        <v>310</v>
      </c>
      <c r="D135" s="173" t="s">
        <v>195</v>
      </c>
      <c r="E135" s="174" t="s">
        <v>311</v>
      </c>
      <c r="F135" s="175" t="s">
        <v>312</v>
      </c>
      <c r="G135" s="176" t="s">
        <v>226</v>
      </c>
      <c r="H135" s="177">
        <v>1</v>
      </c>
      <c r="I135" s="178">
        <v>1000</v>
      </c>
      <c r="J135" s="178">
        <f>ROUND(I135*H135,2)</f>
        <v>1000</v>
      </c>
      <c r="K135" s="175" t="s">
        <v>1</v>
      </c>
      <c r="L135" s="32"/>
      <c r="M135" s="179" t="s">
        <v>1</v>
      </c>
      <c r="N135" s="180" t="s">
        <v>36</v>
      </c>
      <c r="O135" s="181">
        <v>0</v>
      </c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285</v>
      </c>
      <c r="AT135" s="183" t="s">
        <v>195</v>
      </c>
      <c r="AU135" s="183" t="s">
        <v>78</v>
      </c>
      <c r="AY135" s="18" t="s">
        <v>193</v>
      </c>
      <c r="BE135" s="184">
        <f>IF(N135="základní",J135,0)</f>
        <v>1000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78</v>
      </c>
      <c r="BK135" s="184">
        <f>ROUND(I135*H135,2)</f>
        <v>1000</v>
      </c>
      <c r="BL135" s="18" t="s">
        <v>285</v>
      </c>
      <c r="BM135" s="183" t="s">
        <v>394</v>
      </c>
    </row>
    <row r="136" s="2" customFormat="1">
      <c r="A136" s="31"/>
      <c r="B136" s="32"/>
      <c r="C136" s="31"/>
      <c r="D136" s="185" t="s">
        <v>202</v>
      </c>
      <c r="E136" s="31"/>
      <c r="F136" s="186" t="s">
        <v>312</v>
      </c>
      <c r="G136" s="31"/>
      <c r="H136" s="31"/>
      <c r="I136" s="31"/>
      <c r="J136" s="31"/>
      <c r="K136" s="31"/>
      <c r="L136" s="32"/>
      <c r="M136" s="187"/>
      <c r="N136" s="188"/>
      <c r="O136" s="69"/>
      <c r="P136" s="69"/>
      <c r="Q136" s="69"/>
      <c r="R136" s="69"/>
      <c r="S136" s="69"/>
      <c r="T136" s="70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202</v>
      </c>
      <c r="AU136" s="18" t="s">
        <v>78</v>
      </c>
    </row>
    <row r="137" s="2" customFormat="1" ht="16.5" customHeight="1">
      <c r="A137" s="31"/>
      <c r="B137" s="172"/>
      <c r="C137" s="173" t="s">
        <v>314</v>
      </c>
      <c r="D137" s="173" t="s">
        <v>195</v>
      </c>
      <c r="E137" s="174" t="s">
        <v>315</v>
      </c>
      <c r="F137" s="175" t="s">
        <v>316</v>
      </c>
      <c r="G137" s="176" t="s">
        <v>226</v>
      </c>
      <c r="H137" s="177">
        <v>1</v>
      </c>
      <c r="I137" s="178">
        <v>2000</v>
      </c>
      <c r="J137" s="178">
        <f>ROUND(I137*H137,2)</f>
        <v>2000</v>
      </c>
      <c r="K137" s="175" t="s">
        <v>1</v>
      </c>
      <c r="L137" s="32"/>
      <c r="M137" s="179" t="s">
        <v>1</v>
      </c>
      <c r="N137" s="180" t="s">
        <v>36</v>
      </c>
      <c r="O137" s="181">
        <v>0</v>
      </c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285</v>
      </c>
      <c r="AT137" s="183" t="s">
        <v>195</v>
      </c>
      <c r="AU137" s="183" t="s">
        <v>78</v>
      </c>
      <c r="AY137" s="18" t="s">
        <v>193</v>
      </c>
      <c r="BE137" s="184">
        <f>IF(N137="základní",J137,0)</f>
        <v>2000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78</v>
      </c>
      <c r="BK137" s="184">
        <f>ROUND(I137*H137,2)</f>
        <v>2000</v>
      </c>
      <c r="BL137" s="18" t="s">
        <v>285</v>
      </c>
      <c r="BM137" s="183" t="s">
        <v>395</v>
      </c>
    </row>
    <row r="138" s="2" customFormat="1">
      <c r="A138" s="31"/>
      <c r="B138" s="32"/>
      <c r="C138" s="31"/>
      <c r="D138" s="185" t="s">
        <v>202</v>
      </c>
      <c r="E138" s="31"/>
      <c r="F138" s="186" t="s">
        <v>318</v>
      </c>
      <c r="G138" s="31"/>
      <c r="H138" s="31"/>
      <c r="I138" s="31"/>
      <c r="J138" s="31"/>
      <c r="K138" s="31"/>
      <c r="L138" s="32"/>
      <c r="M138" s="187"/>
      <c r="N138" s="188"/>
      <c r="O138" s="69"/>
      <c r="P138" s="69"/>
      <c r="Q138" s="69"/>
      <c r="R138" s="69"/>
      <c r="S138" s="69"/>
      <c r="T138" s="70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202</v>
      </c>
      <c r="AU138" s="18" t="s">
        <v>78</v>
      </c>
    </row>
    <row r="139" s="2" customFormat="1" ht="21.75" customHeight="1">
      <c r="A139" s="31"/>
      <c r="B139" s="172"/>
      <c r="C139" s="173" t="s">
        <v>319</v>
      </c>
      <c r="D139" s="173" t="s">
        <v>195</v>
      </c>
      <c r="E139" s="174" t="s">
        <v>320</v>
      </c>
      <c r="F139" s="175" t="s">
        <v>321</v>
      </c>
      <c r="G139" s="176" t="s">
        <v>226</v>
      </c>
      <c r="H139" s="177">
        <v>1</v>
      </c>
      <c r="I139" s="178">
        <v>12000</v>
      </c>
      <c r="J139" s="178">
        <f>ROUND(I139*H139,2)</f>
        <v>12000</v>
      </c>
      <c r="K139" s="175" t="s">
        <v>1</v>
      </c>
      <c r="L139" s="32"/>
      <c r="M139" s="179" t="s">
        <v>1</v>
      </c>
      <c r="N139" s="180" t="s">
        <v>36</v>
      </c>
      <c r="O139" s="181">
        <v>0</v>
      </c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3" t="s">
        <v>285</v>
      </c>
      <c r="AT139" s="183" t="s">
        <v>195</v>
      </c>
      <c r="AU139" s="183" t="s">
        <v>78</v>
      </c>
      <c r="AY139" s="18" t="s">
        <v>193</v>
      </c>
      <c r="BE139" s="184">
        <f>IF(N139="základní",J139,0)</f>
        <v>12000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78</v>
      </c>
      <c r="BK139" s="184">
        <f>ROUND(I139*H139,2)</f>
        <v>12000</v>
      </c>
      <c r="BL139" s="18" t="s">
        <v>285</v>
      </c>
      <c r="BM139" s="183" t="s">
        <v>396</v>
      </c>
    </row>
    <row r="140" s="2" customFormat="1" ht="21.75" customHeight="1">
      <c r="A140" s="31"/>
      <c r="B140" s="172"/>
      <c r="C140" s="173" t="s">
        <v>323</v>
      </c>
      <c r="D140" s="173" t="s">
        <v>195</v>
      </c>
      <c r="E140" s="174" t="s">
        <v>324</v>
      </c>
      <c r="F140" s="175" t="s">
        <v>325</v>
      </c>
      <c r="G140" s="176" t="s">
        <v>226</v>
      </c>
      <c r="H140" s="177">
        <v>1</v>
      </c>
      <c r="I140" s="178">
        <v>20000</v>
      </c>
      <c r="J140" s="178">
        <f>ROUND(I140*H140,2)</f>
        <v>20000</v>
      </c>
      <c r="K140" s="175" t="s">
        <v>1</v>
      </c>
      <c r="L140" s="32"/>
      <c r="M140" s="179" t="s">
        <v>1</v>
      </c>
      <c r="N140" s="180" t="s">
        <v>36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285</v>
      </c>
      <c r="AT140" s="183" t="s">
        <v>195</v>
      </c>
      <c r="AU140" s="183" t="s">
        <v>78</v>
      </c>
      <c r="AY140" s="18" t="s">
        <v>193</v>
      </c>
      <c r="BE140" s="184">
        <f>IF(N140="základní",J140,0)</f>
        <v>20000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20000</v>
      </c>
      <c r="BL140" s="18" t="s">
        <v>285</v>
      </c>
      <c r="BM140" s="183" t="s">
        <v>397</v>
      </c>
    </row>
    <row r="141" s="2" customFormat="1">
      <c r="A141" s="31"/>
      <c r="B141" s="32"/>
      <c r="C141" s="31"/>
      <c r="D141" s="185" t="s">
        <v>202</v>
      </c>
      <c r="E141" s="31"/>
      <c r="F141" s="186" t="s">
        <v>327</v>
      </c>
      <c r="G141" s="31"/>
      <c r="H141" s="31"/>
      <c r="I141" s="31"/>
      <c r="J141" s="31"/>
      <c r="K141" s="31"/>
      <c r="L141" s="32"/>
      <c r="M141" s="187"/>
      <c r="N141" s="188"/>
      <c r="O141" s="69"/>
      <c r="P141" s="69"/>
      <c r="Q141" s="69"/>
      <c r="R141" s="69"/>
      <c r="S141" s="69"/>
      <c r="T141" s="70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202</v>
      </c>
      <c r="AU141" s="18" t="s">
        <v>78</v>
      </c>
    </row>
    <row r="142" s="2" customFormat="1" ht="16.5" customHeight="1">
      <c r="A142" s="31"/>
      <c r="B142" s="172"/>
      <c r="C142" s="173" t="s">
        <v>328</v>
      </c>
      <c r="D142" s="173" t="s">
        <v>195</v>
      </c>
      <c r="E142" s="174" t="s">
        <v>329</v>
      </c>
      <c r="F142" s="175" t="s">
        <v>330</v>
      </c>
      <c r="G142" s="176" t="s">
        <v>226</v>
      </c>
      <c r="H142" s="177">
        <v>1</v>
      </c>
      <c r="I142" s="178">
        <v>5000</v>
      </c>
      <c r="J142" s="178">
        <f>ROUND(I142*H142,2)</f>
        <v>5000</v>
      </c>
      <c r="K142" s="175" t="s">
        <v>1</v>
      </c>
      <c r="L142" s="32"/>
      <c r="M142" s="179" t="s">
        <v>1</v>
      </c>
      <c r="N142" s="180" t="s">
        <v>36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285</v>
      </c>
      <c r="AT142" s="183" t="s">
        <v>195</v>
      </c>
      <c r="AU142" s="183" t="s">
        <v>78</v>
      </c>
      <c r="AY142" s="18" t="s">
        <v>193</v>
      </c>
      <c r="BE142" s="184">
        <f>IF(N142="základní",J142,0)</f>
        <v>5000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78</v>
      </c>
      <c r="BK142" s="184">
        <f>ROUND(I142*H142,2)</f>
        <v>5000</v>
      </c>
      <c r="BL142" s="18" t="s">
        <v>285</v>
      </c>
      <c r="BM142" s="183" t="s">
        <v>398</v>
      </c>
    </row>
    <row r="143" s="2" customFormat="1">
      <c r="A143" s="31"/>
      <c r="B143" s="32"/>
      <c r="C143" s="31"/>
      <c r="D143" s="185" t="s">
        <v>202</v>
      </c>
      <c r="E143" s="31"/>
      <c r="F143" s="186" t="s">
        <v>332</v>
      </c>
      <c r="G143" s="31"/>
      <c r="H143" s="31"/>
      <c r="I143" s="31"/>
      <c r="J143" s="31"/>
      <c r="K143" s="31"/>
      <c r="L143" s="32"/>
      <c r="M143" s="187"/>
      <c r="N143" s="188"/>
      <c r="O143" s="69"/>
      <c r="P143" s="69"/>
      <c r="Q143" s="69"/>
      <c r="R143" s="69"/>
      <c r="S143" s="69"/>
      <c r="T143" s="70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202</v>
      </c>
      <c r="AU143" s="18" t="s">
        <v>78</v>
      </c>
    </row>
    <row r="144" s="2" customFormat="1" ht="16.5" customHeight="1">
      <c r="A144" s="31"/>
      <c r="B144" s="172"/>
      <c r="C144" s="173" t="s">
        <v>399</v>
      </c>
      <c r="D144" s="173" t="s">
        <v>195</v>
      </c>
      <c r="E144" s="174" t="s">
        <v>400</v>
      </c>
      <c r="F144" s="175" t="s">
        <v>401</v>
      </c>
      <c r="G144" s="176" t="s">
        <v>226</v>
      </c>
      <c r="H144" s="177">
        <v>1</v>
      </c>
      <c r="I144" s="178">
        <v>20000</v>
      </c>
      <c r="J144" s="178">
        <f>ROUND(I144*H144,2)</f>
        <v>20000</v>
      </c>
      <c r="K144" s="175" t="s">
        <v>1</v>
      </c>
      <c r="L144" s="32"/>
      <c r="M144" s="179" t="s">
        <v>1</v>
      </c>
      <c r="N144" s="180" t="s">
        <v>36</v>
      </c>
      <c r="O144" s="181">
        <v>0</v>
      </c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3" t="s">
        <v>285</v>
      </c>
      <c r="AT144" s="183" t="s">
        <v>195</v>
      </c>
      <c r="AU144" s="183" t="s">
        <v>78</v>
      </c>
      <c r="AY144" s="18" t="s">
        <v>193</v>
      </c>
      <c r="BE144" s="184">
        <f>IF(N144="základní",J144,0)</f>
        <v>20000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78</v>
      </c>
      <c r="BK144" s="184">
        <f>ROUND(I144*H144,2)</f>
        <v>20000</v>
      </c>
      <c r="BL144" s="18" t="s">
        <v>285</v>
      </c>
      <c r="BM144" s="183" t="s">
        <v>402</v>
      </c>
    </row>
    <row r="145" s="2" customFormat="1">
      <c r="A145" s="31"/>
      <c r="B145" s="32"/>
      <c r="C145" s="31"/>
      <c r="D145" s="185" t="s">
        <v>202</v>
      </c>
      <c r="E145" s="31"/>
      <c r="F145" s="186" t="s">
        <v>332</v>
      </c>
      <c r="G145" s="31"/>
      <c r="H145" s="31"/>
      <c r="I145" s="31"/>
      <c r="J145" s="31"/>
      <c r="K145" s="31"/>
      <c r="L145" s="32"/>
      <c r="M145" s="210"/>
      <c r="N145" s="211"/>
      <c r="O145" s="212"/>
      <c r="P145" s="212"/>
      <c r="Q145" s="212"/>
      <c r="R145" s="212"/>
      <c r="S145" s="212"/>
      <c r="T145" s="21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202</v>
      </c>
      <c r="AU145" s="18" t="s">
        <v>78</v>
      </c>
    </row>
    <row r="146" s="2" customFormat="1" ht="6.96" customHeight="1">
      <c r="A146" s="31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32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autoFilter ref="C120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404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1249010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ROUND((SUM(BE122:BE132)),  2)</f>
        <v>1249010</v>
      </c>
      <c r="G35" s="31"/>
      <c r="H35" s="31"/>
      <c r="I35" s="130">
        <v>0.20999999999999999</v>
      </c>
      <c r="J35" s="129">
        <f>ROUND(((SUM(BE122:BE132))*I35),  2)</f>
        <v>262292.09999999998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ROUND((SUM(BF122:BF132)),  2)</f>
        <v>0</v>
      </c>
      <c r="G36" s="31"/>
      <c r="H36" s="31"/>
      <c r="I36" s="130">
        <v>0.14999999999999999</v>
      </c>
      <c r="J36" s="129">
        <f>ROUND(((SUM(BF122:BF132))*I36),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ROUND((SUM(BG122:BG132)),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ROUND((SUM(BH122:BH132)),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ROUND((SUM(BI122:BI132)),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1511302.1000000001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01 - TĚŽBA SEDIMENTŮ V LB NÁDRŽI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1249010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1249010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1249010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01 - TĚŽBA SEDIMENTŮ V LB NÁDRŽI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1249010</v>
      </c>
      <c r="K122" s="31"/>
      <c r="L122" s="32"/>
      <c r="M122" s="81"/>
      <c r="N122" s="65"/>
      <c r="O122" s="82"/>
      <c r="P122" s="157">
        <f>P123</f>
        <v>558.29999999999995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1249010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1249010</v>
      </c>
      <c r="K123" s="12"/>
      <c r="L123" s="160"/>
      <c r="M123" s="164"/>
      <c r="N123" s="165"/>
      <c r="O123" s="165"/>
      <c r="P123" s="166">
        <f>P124</f>
        <v>558.29999999999995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1249010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1249010</v>
      </c>
      <c r="K124" s="12"/>
      <c r="L124" s="160"/>
      <c r="M124" s="164"/>
      <c r="N124" s="165"/>
      <c r="O124" s="165"/>
      <c r="P124" s="166">
        <f>SUM(P125:P132)</f>
        <v>558.29999999999995</v>
      </c>
      <c r="Q124" s="165"/>
      <c r="R124" s="166">
        <f>SUM(R125:R132)</f>
        <v>0</v>
      </c>
      <c r="S124" s="165"/>
      <c r="T124" s="167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SUM(BK125:BK132)</f>
        <v>1249010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204</v>
      </c>
      <c r="F125" s="175" t="s">
        <v>205</v>
      </c>
      <c r="G125" s="176" t="s">
        <v>198</v>
      </c>
      <c r="H125" s="177">
        <v>1100</v>
      </c>
      <c r="I125" s="178">
        <v>97.400000000000006</v>
      </c>
      <c r="J125" s="178">
        <f>ROUND(I125*H125,2)</f>
        <v>107140</v>
      </c>
      <c r="K125" s="175" t="s">
        <v>199</v>
      </c>
      <c r="L125" s="32"/>
      <c r="M125" s="179" t="s">
        <v>1</v>
      </c>
      <c r="N125" s="180" t="s">
        <v>36</v>
      </c>
      <c r="O125" s="181">
        <v>0.11799999999999999</v>
      </c>
      <c r="P125" s="181">
        <f>O125*H125</f>
        <v>129.79999999999998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107140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107140</v>
      </c>
      <c r="BL125" s="18" t="s">
        <v>200</v>
      </c>
      <c r="BM125" s="183" t="s">
        <v>405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207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3700</v>
      </c>
      <c r="I127" s="178">
        <v>21.5</v>
      </c>
      <c r="J127" s="178">
        <f>ROUND(I127*H127,2)</f>
        <v>79550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92.5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79550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79550</v>
      </c>
      <c r="BL127" s="18" t="s">
        <v>200</v>
      </c>
      <c r="BM127" s="183" t="s">
        <v>406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4200</v>
      </c>
      <c r="I129" s="178">
        <v>69.599999999999994</v>
      </c>
      <c r="J129" s="178">
        <f>ROUND(I129*H129,2)</f>
        <v>292320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336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292320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292320</v>
      </c>
      <c r="BL129" s="18" t="s">
        <v>200</v>
      </c>
      <c r="BM129" s="183" t="s">
        <v>407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230</v>
      </c>
      <c r="F131" s="175" t="s">
        <v>231</v>
      </c>
      <c r="G131" s="176" t="s">
        <v>198</v>
      </c>
      <c r="H131" s="177">
        <v>1100</v>
      </c>
      <c r="I131" s="178">
        <v>700</v>
      </c>
      <c r="J131" s="178">
        <f>ROUND(I131*H131,2)</f>
        <v>770000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770000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770000</v>
      </c>
      <c r="BL131" s="18" t="s">
        <v>200</v>
      </c>
      <c r="BM131" s="183" t="s">
        <v>408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228</v>
      </c>
      <c r="G132" s="31"/>
      <c r="H132" s="31"/>
      <c r="I132" s="31"/>
      <c r="J132" s="31"/>
      <c r="K132" s="31"/>
      <c r="L132" s="32"/>
      <c r="M132" s="210"/>
      <c r="N132" s="211"/>
      <c r="O132" s="212"/>
      <c r="P132" s="212"/>
      <c r="Q132" s="212"/>
      <c r="R132" s="212"/>
      <c r="S132" s="212"/>
      <c r="T132" s="21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2" customFormat="1" ht="6.96" customHeight="1">
      <c r="A133" s="31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21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409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4451430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ROUND((SUM(BE122:BE132)),  2)</f>
        <v>4451430</v>
      </c>
      <c r="G35" s="31"/>
      <c r="H35" s="31"/>
      <c r="I35" s="130">
        <v>0.20999999999999999</v>
      </c>
      <c r="J35" s="129">
        <f>ROUND(((SUM(BE122:BE132))*I35),  2)</f>
        <v>934800.30000000005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ROUND((SUM(BF122:BF132)),  2)</f>
        <v>0</v>
      </c>
      <c r="G36" s="31"/>
      <c r="H36" s="31"/>
      <c r="I36" s="130">
        <v>0.14999999999999999</v>
      </c>
      <c r="J36" s="129">
        <f>ROUND(((SUM(BF122:BF132))*I36),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ROUND((SUM(BG122:BG132)),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ROUND((SUM(BH122:BH132)),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ROUND((SUM(BI122:BI132)),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5386230.2999999998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02 - TĚŽBA SEDIMENTŮ V PB NÁDRŽI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4451430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4451430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4451430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02 - TĚŽBA SEDIMENTŮ V PB NÁDRŽI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4451430</v>
      </c>
      <c r="K122" s="31"/>
      <c r="L122" s="32"/>
      <c r="M122" s="81"/>
      <c r="N122" s="65"/>
      <c r="O122" s="82"/>
      <c r="P122" s="157">
        <f>P123</f>
        <v>1126.5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4451430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4451430</v>
      </c>
      <c r="K123" s="12"/>
      <c r="L123" s="160"/>
      <c r="M123" s="164"/>
      <c r="N123" s="165"/>
      <c r="O123" s="165"/>
      <c r="P123" s="166">
        <f>P124</f>
        <v>1126.5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4451430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4451430</v>
      </c>
      <c r="K124" s="12"/>
      <c r="L124" s="160"/>
      <c r="M124" s="164"/>
      <c r="N124" s="165"/>
      <c r="O124" s="165"/>
      <c r="P124" s="166">
        <f>SUM(P125:P132)</f>
        <v>1126.5</v>
      </c>
      <c r="Q124" s="165"/>
      <c r="R124" s="166">
        <f>SUM(R125:R132)</f>
        <v>0</v>
      </c>
      <c r="S124" s="165"/>
      <c r="T124" s="167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SUM(BK125:BK132)</f>
        <v>4451430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204</v>
      </c>
      <c r="F125" s="175" t="s">
        <v>205</v>
      </c>
      <c r="G125" s="176" t="s">
        <v>198</v>
      </c>
      <c r="H125" s="177">
        <v>5000</v>
      </c>
      <c r="I125" s="178">
        <v>97.400000000000006</v>
      </c>
      <c r="J125" s="178">
        <f>ROUND(I125*H125,2)</f>
        <v>487000</v>
      </c>
      <c r="K125" s="175" t="s">
        <v>199</v>
      </c>
      <c r="L125" s="32"/>
      <c r="M125" s="179" t="s">
        <v>1</v>
      </c>
      <c r="N125" s="180" t="s">
        <v>36</v>
      </c>
      <c r="O125" s="181">
        <v>0.11799999999999999</v>
      </c>
      <c r="P125" s="181">
        <f>O125*H125</f>
        <v>590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487000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487000</v>
      </c>
      <c r="BL125" s="18" t="s">
        <v>200</v>
      </c>
      <c r="BM125" s="183" t="s">
        <v>410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207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9300</v>
      </c>
      <c r="I127" s="178">
        <v>21.5</v>
      </c>
      <c r="J127" s="178">
        <f>ROUND(I127*H127,2)</f>
        <v>199950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232.5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199950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199950</v>
      </c>
      <c r="BL127" s="18" t="s">
        <v>200</v>
      </c>
      <c r="BM127" s="183" t="s">
        <v>411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3800</v>
      </c>
      <c r="I129" s="178">
        <v>69.599999999999994</v>
      </c>
      <c r="J129" s="178">
        <f>ROUND(I129*H129,2)</f>
        <v>264480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304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264480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264480</v>
      </c>
      <c r="BL129" s="18" t="s">
        <v>200</v>
      </c>
      <c r="BM129" s="183" t="s">
        <v>412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230</v>
      </c>
      <c r="F131" s="175" t="s">
        <v>231</v>
      </c>
      <c r="G131" s="176" t="s">
        <v>198</v>
      </c>
      <c r="H131" s="177">
        <v>5000</v>
      </c>
      <c r="I131" s="178">
        <v>700</v>
      </c>
      <c r="J131" s="178">
        <f>ROUND(I131*H131,2)</f>
        <v>3500000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3500000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3500000</v>
      </c>
      <c r="BL131" s="18" t="s">
        <v>200</v>
      </c>
      <c r="BM131" s="183" t="s">
        <v>413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228</v>
      </c>
      <c r="G132" s="31"/>
      <c r="H132" s="31"/>
      <c r="I132" s="31"/>
      <c r="J132" s="31"/>
      <c r="K132" s="31"/>
      <c r="L132" s="32"/>
      <c r="M132" s="210"/>
      <c r="N132" s="211"/>
      <c r="O132" s="212"/>
      <c r="P132" s="212"/>
      <c r="Q132" s="212"/>
      <c r="R132" s="212"/>
      <c r="S132" s="212"/>
      <c r="T132" s="21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2" customFormat="1" ht="6.96" customHeight="1">
      <c r="A133" s="31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21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414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1100000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ROUND((SUM(BE122:BE125)),  2)</f>
        <v>1100000</v>
      </c>
      <c r="G35" s="31"/>
      <c r="H35" s="31"/>
      <c r="I35" s="130">
        <v>0.20999999999999999</v>
      </c>
      <c r="J35" s="129">
        <f>ROUND(((SUM(BE122:BE125))*I35),  2)</f>
        <v>231000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ROUND((SUM(BF122:BF125)),  2)</f>
        <v>0</v>
      </c>
      <c r="G36" s="31"/>
      <c r="H36" s="31"/>
      <c r="I36" s="130">
        <v>0.14999999999999999</v>
      </c>
      <c r="J36" s="129">
        <f>ROUND(((SUM(BF122:BF125))*I36),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ROUND((SUM(BG122:BG125)),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ROUND((SUM(BH122:BH125)),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ROUND((SUM(BI122:BI125)),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1331000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03 - ZEMNÍ HRÁZ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1100000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1100000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1100000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03 - ZEMNÍ HRÁZ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1100000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1100000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1100000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1100000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1100000</v>
      </c>
      <c r="K124" s="12"/>
      <c r="L124" s="160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BK125</f>
        <v>1100000</v>
      </c>
    </row>
    <row r="125" s="2" customFormat="1" ht="16.5" customHeight="1">
      <c r="A125" s="31"/>
      <c r="B125" s="172"/>
      <c r="C125" s="173" t="s">
        <v>78</v>
      </c>
      <c r="D125" s="173" t="s">
        <v>195</v>
      </c>
      <c r="E125" s="174" t="s">
        <v>415</v>
      </c>
      <c r="F125" s="175" t="s">
        <v>416</v>
      </c>
      <c r="G125" s="176" t="s">
        <v>198</v>
      </c>
      <c r="H125" s="177">
        <v>2200</v>
      </c>
      <c r="I125" s="178">
        <v>500</v>
      </c>
      <c r="J125" s="178">
        <f>ROUND(I125*H125,2)</f>
        <v>1100000</v>
      </c>
      <c r="K125" s="175" t="s">
        <v>1</v>
      </c>
      <c r="L125" s="32"/>
      <c r="M125" s="214" t="s">
        <v>1</v>
      </c>
      <c r="N125" s="215" t="s">
        <v>36</v>
      </c>
      <c r="O125" s="216">
        <v>0</v>
      </c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1100000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1100000</v>
      </c>
      <c r="BL125" s="18" t="s">
        <v>200</v>
      </c>
      <c r="BM125" s="183" t="s">
        <v>417</v>
      </c>
    </row>
    <row r="126" s="2" customFormat="1" ht="6.96" customHeight="1">
      <c r="A126" s="31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2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418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1800000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ROUND((SUM(BE122:BE125)),  2)</f>
        <v>1800000</v>
      </c>
      <c r="G35" s="31"/>
      <c r="H35" s="31"/>
      <c r="I35" s="130">
        <v>0.20999999999999999</v>
      </c>
      <c r="J35" s="129">
        <f>ROUND(((SUM(BE122:BE125))*I35),  2)</f>
        <v>378000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ROUND((SUM(BF122:BF125)),  2)</f>
        <v>0</v>
      </c>
      <c r="G36" s="31"/>
      <c r="H36" s="31"/>
      <c r="I36" s="130">
        <v>0.14999999999999999</v>
      </c>
      <c r="J36" s="129">
        <f>ROUND(((SUM(BF122:BF125))*I36),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ROUND((SUM(BG122:BG125)),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ROUND((SUM(BH122:BH125)),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ROUND((SUM(BI122:BI125)),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2178000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04 - SDRUŽENÝ OBJEKT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1800000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1800000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1800000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04 - SDRUŽENÝ OBJEKT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1800000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1800000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1800000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1800000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1800000</v>
      </c>
      <c r="K124" s="12"/>
      <c r="L124" s="160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BK125</f>
        <v>1800000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419</v>
      </c>
      <c r="F125" s="175" t="s">
        <v>420</v>
      </c>
      <c r="G125" s="176" t="s">
        <v>421</v>
      </c>
      <c r="H125" s="177">
        <v>12</v>
      </c>
      <c r="I125" s="178">
        <v>150000</v>
      </c>
      <c r="J125" s="178">
        <f>ROUND(I125*H125,2)</f>
        <v>1800000</v>
      </c>
      <c r="K125" s="175" t="s">
        <v>1</v>
      </c>
      <c r="L125" s="32"/>
      <c r="M125" s="214" t="s">
        <v>1</v>
      </c>
      <c r="N125" s="215" t="s">
        <v>36</v>
      </c>
      <c r="O125" s="216">
        <v>0</v>
      </c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1800000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1800000</v>
      </c>
      <c r="BL125" s="18" t="s">
        <v>200</v>
      </c>
      <c r="BM125" s="183" t="s">
        <v>422</v>
      </c>
    </row>
    <row r="126" s="2" customFormat="1" ht="6.96" customHeight="1">
      <c r="A126" s="31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2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168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170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13572540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ROUND((SUM(BE122:BE141)),  2)</f>
        <v>13572540</v>
      </c>
      <c r="G35" s="31"/>
      <c r="H35" s="31"/>
      <c r="I35" s="130">
        <v>0.20999999999999999</v>
      </c>
      <c r="J35" s="129">
        <f>ROUND(((SUM(BE122:BE141))*I35),  2)</f>
        <v>2850233.3999999999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ROUND((SUM(BF122:BF141)),  2)</f>
        <v>0</v>
      </c>
      <c r="G36" s="31"/>
      <c r="H36" s="31"/>
      <c r="I36" s="130">
        <v>0.14999999999999999</v>
      </c>
      <c r="J36" s="129">
        <f>ROUND(((SUM(BF122:BF141))*I36),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ROUND((SUM(BG122:BG141)),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ROUND((SUM(BH122:BH141)),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ROUND((SUM(BI122:BI141)),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16422773.4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168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SO – 01 - ODTĚŽENÍ LEVOBŘEŽNÍ HRÁZE A SEDIMENTŮ 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13572540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13572540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13572540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168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 xml:space="preserve">SO – 01 - ODTĚŽENÍ LEVOBŘEŽNÍ HRÁZE A SEDIMENTŮ 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13572540</v>
      </c>
      <c r="K122" s="31"/>
      <c r="L122" s="32"/>
      <c r="M122" s="81"/>
      <c r="N122" s="65"/>
      <c r="O122" s="82"/>
      <c r="P122" s="157">
        <f>P123</f>
        <v>1537.4000000000001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13572540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13572540</v>
      </c>
      <c r="K123" s="12"/>
      <c r="L123" s="160"/>
      <c r="M123" s="164"/>
      <c r="N123" s="165"/>
      <c r="O123" s="165"/>
      <c r="P123" s="166">
        <f>P124</f>
        <v>1537.4000000000001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13572540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13572540</v>
      </c>
      <c r="K124" s="12"/>
      <c r="L124" s="160"/>
      <c r="M124" s="164"/>
      <c r="N124" s="165"/>
      <c r="O124" s="165"/>
      <c r="P124" s="166">
        <f>SUM(P125:P141)</f>
        <v>1537.4000000000001</v>
      </c>
      <c r="Q124" s="165"/>
      <c r="R124" s="166">
        <f>SUM(R125:R141)</f>
        <v>0</v>
      </c>
      <c r="S124" s="165"/>
      <c r="T124" s="167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SUM(BK125:BK141)</f>
        <v>13572540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196</v>
      </c>
      <c r="F125" s="175" t="s">
        <v>197</v>
      </c>
      <c r="G125" s="176" t="s">
        <v>198</v>
      </c>
      <c r="H125" s="177">
        <v>15200</v>
      </c>
      <c r="I125" s="178">
        <v>75.200000000000003</v>
      </c>
      <c r="J125" s="178">
        <f>ROUND(I125*H125,2)</f>
        <v>1143040</v>
      </c>
      <c r="K125" s="175" t="s">
        <v>199</v>
      </c>
      <c r="L125" s="32"/>
      <c r="M125" s="179" t="s">
        <v>1</v>
      </c>
      <c r="N125" s="180" t="s">
        <v>36</v>
      </c>
      <c r="O125" s="181">
        <v>0.051999999999999998</v>
      </c>
      <c r="P125" s="181">
        <f>O125*H125</f>
        <v>790.39999999999998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1143040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1143040</v>
      </c>
      <c r="BL125" s="18" t="s">
        <v>200</v>
      </c>
      <c r="BM125" s="183" t="s">
        <v>201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203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204</v>
      </c>
      <c r="F127" s="175" t="s">
        <v>205</v>
      </c>
      <c r="G127" s="176" t="s">
        <v>198</v>
      </c>
      <c r="H127" s="177">
        <v>1500</v>
      </c>
      <c r="I127" s="178">
        <v>97.400000000000006</v>
      </c>
      <c r="J127" s="178">
        <f>ROUND(I127*H127,2)</f>
        <v>146100</v>
      </c>
      <c r="K127" s="175" t="s">
        <v>199</v>
      </c>
      <c r="L127" s="32"/>
      <c r="M127" s="179" t="s">
        <v>1</v>
      </c>
      <c r="N127" s="180" t="s">
        <v>36</v>
      </c>
      <c r="O127" s="181">
        <v>0.11799999999999999</v>
      </c>
      <c r="P127" s="181">
        <f>O127*H127</f>
        <v>177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146100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146100</v>
      </c>
      <c r="BL127" s="18" t="s">
        <v>200</v>
      </c>
      <c r="BM127" s="183" t="s">
        <v>206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207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208</v>
      </c>
      <c r="F129" s="175" t="s">
        <v>209</v>
      </c>
      <c r="G129" s="176" t="s">
        <v>210</v>
      </c>
      <c r="H129" s="177">
        <v>10000</v>
      </c>
      <c r="I129" s="178">
        <v>21.5</v>
      </c>
      <c r="J129" s="178">
        <f>ROUND(I129*H129,2)</f>
        <v>215000</v>
      </c>
      <c r="K129" s="175" t="s">
        <v>199</v>
      </c>
      <c r="L129" s="32"/>
      <c r="M129" s="179" t="s">
        <v>1</v>
      </c>
      <c r="N129" s="180" t="s">
        <v>36</v>
      </c>
      <c r="O129" s="181">
        <v>0.025000000000000001</v>
      </c>
      <c r="P129" s="181">
        <f>O129*H129</f>
        <v>250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215000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215000</v>
      </c>
      <c r="BL129" s="18" t="s">
        <v>200</v>
      </c>
      <c r="BM129" s="183" t="s">
        <v>211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212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213</v>
      </c>
      <c r="F131" s="175" t="s">
        <v>214</v>
      </c>
      <c r="G131" s="176" t="s">
        <v>210</v>
      </c>
      <c r="H131" s="177">
        <v>4000</v>
      </c>
      <c r="I131" s="178">
        <v>69.599999999999994</v>
      </c>
      <c r="J131" s="178">
        <f>ROUND(I131*H131,2)</f>
        <v>278400</v>
      </c>
      <c r="K131" s="175" t="s">
        <v>199</v>
      </c>
      <c r="L131" s="32"/>
      <c r="M131" s="179" t="s">
        <v>1</v>
      </c>
      <c r="N131" s="180" t="s">
        <v>36</v>
      </c>
      <c r="O131" s="181">
        <v>0.080000000000000002</v>
      </c>
      <c r="P131" s="181">
        <f>O131*H131</f>
        <v>320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278400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278400</v>
      </c>
      <c r="BL131" s="18" t="s">
        <v>200</v>
      </c>
      <c r="BM131" s="183" t="s">
        <v>215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216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13" customFormat="1">
      <c r="A133" s="13"/>
      <c r="B133" s="189"/>
      <c r="C133" s="13"/>
      <c r="D133" s="185" t="s">
        <v>217</v>
      </c>
      <c r="E133" s="190" t="s">
        <v>1</v>
      </c>
      <c r="F133" s="191" t="s">
        <v>218</v>
      </c>
      <c r="G133" s="13"/>
      <c r="H133" s="192">
        <v>2800</v>
      </c>
      <c r="I133" s="13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217</v>
      </c>
      <c r="AU133" s="190" t="s">
        <v>80</v>
      </c>
      <c r="AV133" s="13" t="s">
        <v>80</v>
      </c>
      <c r="AW133" s="13" t="s">
        <v>28</v>
      </c>
      <c r="AX133" s="13" t="s">
        <v>71</v>
      </c>
      <c r="AY133" s="190" t="s">
        <v>193</v>
      </c>
    </row>
    <row r="134" s="14" customFormat="1">
      <c r="A134" s="14"/>
      <c r="B134" s="196"/>
      <c r="C134" s="14"/>
      <c r="D134" s="185" t="s">
        <v>217</v>
      </c>
      <c r="E134" s="197" t="s">
        <v>1</v>
      </c>
      <c r="F134" s="198" t="s">
        <v>219</v>
      </c>
      <c r="G134" s="14"/>
      <c r="H134" s="199">
        <v>2800</v>
      </c>
      <c r="I134" s="14"/>
      <c r="J134" s="14"/>
      <c r="K134" s="14"/>
      <c r="L134" s="196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217</v>
      </c>
      <c r="AU134" s="197" t="s">
        <v>80</v>
      </c>
      <c r="AV134" s="14" t="s">
        <v>94</v>
      </c>
      <c r="AW134" s="14" t="s">
        <v>28</v>
      </c>
      <c r="AX134" s="14" t="s">
        <v>71</v>
      </c>
      <c r="AY134" s="197" t="s">
        <v>193</v>
      </c>
    </row>
    <row r="135" s="13" customFormat="1">
      <c r="A135" s="13"/>
      <c r="B135" s="189"/>
      <c r="C135" s="13"/>
      <c r="D135" s="185" t="s">
        <v>217</v>
      </c>
      <c r="E135" s="190" t="s">
        <v>1</v>
      </c>
      <c r="F135" s="191" t="s">
        <v>220</v>
      </c>
      <c r="G135" s="13"/>
      <c r="H135" s="192">
        <v>1200</v>
      </c>
      <c r="I135" s="13"/>
      <c r="J135" s="13"/>
      <c r="K135" s="13"/>
      <c r="L135" s="189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217</v>
      </c>
      <c r="AU135" s="190" t="s">
        <v>80</v>
      </c>
      <c r="AV135" s="13" t="s">
        <v>80</v>
      </c>
      <c r="AW135" s="13" t="s">
        <v>28</v>
      </c>
      <c r="AX135" s="13" t="s">
        <v>71</v>
      </c>
      <c r="AY135" s="190" t="s">
        <v>193</v>
      </c>
    </row>
    <row r="136" s="14" customFormat="1">
      <c r="A136" s="14"/>
      <c r="B136" s="196"/>
      <c r="C136" s="14"/>
      <c r="D136" s="185" t="s">
        <v>217</v>
      </c>
      <c r="E136" s="197" t="s">
        <v>1</v>
      </c>
      <c r="F136" s="198" t="s">
        <v>221</v>
      </c>
      <c r="G136" s="14"/>
      <c r="H136" s="199">
        <v>1200</v>
      </c>
      <c r="I136" s="14"/>
      <c r="J136" s="14"/>
      <c r="K136" s="14"/>
      <c r="L136" s="196"/>
      <c r="M136" s="200"/>
      <c r="N136" s="201"/>
      <c r="O136" s="201"/>
      <c r="P136" s="201"/>
      <c r="Q136" s="201"/>
      <c r="R136" s="201"/>
      <c r="S136" s="201"/>
      <c r="T136" s="20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217</v>
      </c>
      <c r="AU136" s="197" t="s">
        <v>80</v>
      </c>
      <c r="AV136" s="14" t="s">
        <v>94</v>
      </c>
      <c r="AW136" s="14" t="s">
        <v>28</v>
      </c>
      <c r="AX136" s="14" t="s">
        <v>71</v>
      </c>
      <c r="AY136" s="197" t="s">
        <v>193</v>
      </c>
    </row>
    <row r="137" s="15" customFormat="1">
      <c r="A137" s="15"/>
      <c r="B137" s="203"/>
      <c r="C137" s="15"/>
      <c r="D137" s="185" t="s">
        <v>217</v>
      </c>
      <c r="E137" s="204" t="s">
        <v>1</v>
      </c>
      <c r="F137" s="205" t="s">
        <v>222</v>
      </c>
      <c r="G137" s="15"/>
      <c r="H137" s="206">
        <v>4000</v>
      </c>
      <c r="I137" s="15"/>
      <c r="J137" s="15"/>
      <c r="K137" s="15"/>
      <c r="L137" s="203"/>
      <c r="M137" s="207"/>
      <c r="N137" s="208"/>
      <c r="O137" s="208"/>
      <c r="P137" s="208"/>
      <c r="Q137" s="208"/>
      <c r="R137" s="208"/>
      <c r="S137" s="208"/>
      <c r="T137" s="20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4" t="s">
        <v>217</v>
      </c>
      <c r="AU137" s="204" t="s">
        <v>80</v>
      </c>
      <c r="AV137" s="15" t="s">
        <v>200</v>
      </c>
      <c r="AW137" s="15" t="s">
        <v>28</v>
      </c>
      <c r="AX137" s="15" t="s">
        <v>78</v>
      </c>
      <c r="AY137" s="204" t="s">
        <v>193</v>
      </c>
    </row>
    <row r="138" s="2" customFormat="1" ht="16.5" customHeight="1">
      <c r="A138" s="31"/>
      <c r="B138" s="172"/>
      <c r="C138" s="173" t="s">
        <v>223</v>
      </c>
      <c r="D138" s="173" t="s">
        <v>195</v>
      </c>
      <c r="E138" s="174" t="s">
        <v>224</v>
      </c>
      <c r="F138" s="175" t="s">
        <v>225</v>
      </c>
      <c r="G138" s="176" t="s">
        <v>226</v>
      </c>
      <c r="H138" s="177">
        <v>1</v>
      </c>
      <c r="I138" s="178">
        <v>100000</v>
      </c>
      <c r="J138" s="178">
        <f>ROUND(I138*H138,2)</f>
        <v>100000</v>
      </c>
      <c r="K138" s="175" t="s">
        <v>1</v>
      </c>
      <c r="L138" s="32"/>
      <c r="M138" s="179" t="s">
        <v>1</v>
      </c>
      <c r="N138" s="180" t="s">
        <v>36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200</v>
      </c>
      <c r="AT138" s="183" t="s">
        <v>195</v>
      </c>
      <c r="AU138" s="183" t="s">
        <v>80</v>
      </c>
      <c r="AY138" s="18" t="s">
        <v>193</v>
      </c>
      <c r="BE138" s="184">
        <f>IF(N138="základní",J138,0)</f>
        <v>100000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78</v>
      </c>
      <c r="BK138" s="184">
        <f>ROUND(I138*H138,2)</f>
        <v>100000</v>
      </c>
      <c r="BL138" s="18" t="s">
        <v>200</v>
      </c>
      <c r="BM138" s="183" t="s">
        <v>227</v>
      </c>
    </row>
    <row r="139" s="2" customFormat="1">
      <c r="A139" s="31"/>
      <c r="B139" s="32"/>
      <c r="C139" s="31"/>
      <c r="D139" s="185" t="s">
        <v>202</v>
      </c>
      <c r="E139" s="31"/>
      <c r="F139" s="186" t="s">
        <v>228</v>
      </c>
      <c r="G139" s="31"/>
      <c r="H139" s="31"/>
      <c r="I139" s="31"/>
      <c r="J139" s="31"/>
      <c r="K139" s="31"/>
      <c r="L139" s="32"/>
      <c r="M139" s="187"/>
      <c r="N139" s="188"/>
      <c r="O139" s="69"/>
      <c r="P139" s="69"/>
      <c r="Q139" s="69"/>
      <c r="R139" s="69"/>
      <c r="S139" s="69"/>
      <c r="T139" s="7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202</v>
      </c>
      <c r="AU139" s="18" t="s">
        <v>80</v>
      </c>
    </row>
    <row r="140" s="2" customFormat="1" ht="21.75" customHeight="1">
      <c r="A140" s="31"/>
      <c r="B140" s="172"/>
      <c r="C140" s="173" t="s">
        <v>229</v>
      </c>
      <c r="D140" s="173" t="s">
        <v>195</v>
      </c>
      <c r="E140" s="174" t="s">
        <v>230</v>
      </c>
      <c r="F140" s="175" t="s">
        <v>231</v>
      </c>
      <c r="G140" s="176" t="s">
        <v>198</v>
      </c>
      <c r="H140" s="177">
        <v>16700</v>
      </c>
      <c r="I140" s="178">
        <v>700</v>
      </c>
      <c r="J140" s="178">
        <f>ROUND(I140*H140,2)</f>
        <v>11690000</v>
      </c>
      <c r="K140" s="175" t="s">
        <v>1</v>
      </c>
      <c r="L140" s="32"/>
      <c r="M140" s="179" t="s">
        <v>1</v>
      </c>
      <c r="N140" s="180" t="s">
        <v>36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200</v>
      </c>
      <c r="AT140" s="183" t="s">
        <v>195</v>
      </c>
      <c r="AU140" s="183" t="s">
        <v>80</v>
      </c>
      <c r="AY140" s="18" t="s">
        <v>193</v>
      </c>
      <c r="BE140" s="184">
        <f>IF(N140="základní",J140,0)</f>
        <v>11690000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11690000</v>
      </c>
      <c r="BL140" s="18" t="s">
        <v>200</v>
      </c>
      <c r="BM140" s="183" t="s">
        <v>232</v>
      </c>
    </row>
    <row r="141" s="2" customFormat="1">
      <c r="A141" s="31"/>
      <c r="B141" s="32"/>
      <c r="C141" s="31"/>
      <c r="D141" s="185" t="s">
        <v>202</v>
      </c>
      <c r="E141" s="31"/>
      <c r="F141" s="186" t="s">
        <v>228</v>
      </c>
      <c r="G141" s="31"/>
      <c r="H141" s="31"/>
      <c r="I141" s="31"/>
      <c r="J141" s="31"/>
      <c r="K141" s="31"/>
      <c r="L141" s="32"/>
      <c r="M141" s="210"/>
      <c r="N141" s="211"/>
      <c r="O141" s="212"/>
      <c r="P141" s="212"/>
      <c r="Q141" s="212"/>
      <c r="R141" s="212"/>
      <c r="S141" s="212"/>
      <c r="T141" s="213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202</v>
      </c>
      <c r="AU141" s="18" t="s">
        <v>80</v>
      </c>
    </row>
    <row r="142" s="2" customFormat="1" ht="6.96" customHeight="1">
      <c r="A142" s="31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32"/>
      <c r="M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</sheetData>
  <autoFilter ref="C121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423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250000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ROUND((SUM(BE122:BE125)),  2)</f>
        <v>250000</v>
      </c>
      <c r="G35" s="31"/>
      <c r="H35" s="31"/>
      <c r="I35" s="130">
        <v>0.20999999999999999</v>
      </c>
      <c r="J35" s="129">
        <f>ROUND(((SUM(BE122:BE125))*I35),  2)</f>
        <v>52500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ROUND((SUM(BF122:BF125)),  2)</f>
        <v>0</v>
      </c>
      <c r="G36" s="31"/>
      <c r="H36" s="31"/>
      <c r="I36" s="130">
        <v>0.14999999999999999</v>
      </c>
      <c r="J36" s="129">
        <f>ROUND(((SUM(BF122:BF125))*I36),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ROUND((SUM(BG122:BG125)),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ROUND((SUM(BH122:BH125)),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ROUND((SUM(BI122:BI125)),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302500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05 - ODBĚRNÝ OBJEKT V LB NÁDRŽI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250000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250000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250000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05 - ODBĚRNÝ OBJEKT V LB NÁDRŽI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250000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250000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250000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250000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250000</v>
      </c>
      <c r="K124" s="12"/>
      <c r="L124" s="160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BK125</f>
        <v>250000</v>
      </c>
    </row>
    <row r="125" s="2" customFormat="1" ht="33" customHeight="1">
      <c r="A125" s="31"/>
      <c r="B125" s="172"/>
      <c r="C125" s="173" t="s">
        <v>78</v>
      </c>
      <c r="D125" s="173" t="s">
        <v>195</v>
      </c>
      <c r="E125" s="174" t="s">
        <v>424</v>
      </c>
      <c r="F125" s="175" t="s">
        <v>385</v>
      </c>
      <c r="G125" s="176" t="s">
        <v>226</v>
      </c>
      <c r="H125" s="177">
        <v>1</v>
      </c>
      <c r="I125" s="178">
        <v>250000</v>
      </c>
      <c r="J125" s="178">
        <f>ROUND(I125*H125,2)</f>
        <v>250000</v>
      </c>
      <c r="K125" s="175" t="s">
        <v>1</v>
      </c>
      <c r="L125" s="32"/>
      <c r="M125" s="214" t="s">
        <v>1</v>
      </c>
      <c r="N125" s="215" t="s">
        <v>36</v>
      </c>
      <c r="O125" s="216">
        <v>0</v>
      </c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250000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250000</v>
      </c>
      <c r="BL125" s="18" t="s">
        <v>200</v>
      </c>
      <c r="BM125" s="183" t="s">
        <v>425</v>
      </c>
    </row>
    <row r="126" s="2" customFormat="1" ht="6.96" customHeight="1">
      <c r="A126" s="31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2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426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250000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ROUND((SUM(BE122:BE125)),  2)</f>
        <v>250000</v>
      </c>
      <c r="G35" s="31"/>
      <c r="H35" s="31"/>
      <c r="I35" s="130">
        <v>0.20999999999999999</v>
      </c>
      <c r="J35" s="129">
        <f>ROUND(((SUM(BE122:BE125))*I35),  2)</f>
        <v>52500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ROUND((SUM(BF122:BF125)),  2)</f>
        <v>0</v>
      </c>
      <c r="G36" s="31"/>
      <c r="H36" s="31"/>
      <c r="I36" s="130">
        <v>0.14999999999999999</v>
      </c>
      <c r="J36" s="129">
        <f>ROUND(((SUM(BF122:BF125))*I36),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ROUND((SUM(BG122:BG125)),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ROUND((SUM(BH122:BH125)),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ROUND((SUM(BI122:BI125)),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302500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06 - ODBĚRNÝ OBJEKT V PB NÁDRŽI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250000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250000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250000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06 - ODBĚRNÝ OBJEKT V PB NÁDRŽI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250000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250000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250000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250000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250000</v>
      </c>
      <c r="K124" s="12"/>
      <c r="L124" s="160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BK125</f>
        <v>250000</v>
      </c>
    </row>
    <row r="125" s="2" customFormat="1" ht="33" customHeight="1">
      <c r="A125" s="31"/>
      <c r="B125" s="172"/>
      <c r="C125" s="173" t="s">
        <v>78</v>
      </c>
      <c r="D125" s="173" t="s">
        <v>195</v>
      </c>
      <c r="E125" s="174" t="s">
        <v>424</v>
      </c>
      <c r="F125" s="175" t="s">
        <v>385</v>
      </c>
      <c r="G125" s="176" t="s">
        <v>226</v>
      </c>
      <c r="H125" s="177">
        <v>1</v>
      </c>
      <c r="I125" s="178">
        <v>250000</v>
      </c>
      <c r="J125" s="178">
        <f>ROUND(I125*H125,2)</f>
        <v>250000</v>
      </c>
      <c r="K125" s="175" t="s">
        <v>1</v>
      </c>
      <c r="L125" s="32"/>
      <c r="M125" s="214" t="s">
        <v>1</v>
      </c>
      <c r="N125" s="215" t="s">
        <v>36</v>
      </c>
      <c r="O125" s="216">
        <v>0</v>
      </c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250000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250000</v>
      </c>
      <c r="BL125" s="18" t="s">
        <v>200</v>
      </c>
      <c r="BM125" s="183" t="s">
        <v>427</v>
      </c>
    </row>
    <row r="126" s="2" customFormat="1" ht="6.96" customHeight="1">
      <c r="A126" s="31"/>
      <c r="B126" s="52"/>
      <c r="C126" s="53"/>
      <c r="D126" s="53"/>
      <c r="E126" s="53"/>
      <c r="F126" s="53"/>
      <c r="G126" s="53"/>
      <c r="H126" s="53"/>
      <c r="I126" s="53"/>
      <c r="J126" s="53"/>
      <c r="K126" s="53"/>
      <c r="L126" s="32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428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1156650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ROUND((SUM(BE122:BE133)),  2)</f>
        <v>1156650</v>
      </c>
      <c r="G35" s="31"/>
      <c r="H35" s="31"/>
      <c r="I35" s="130">
        <v>0.20999999999999999</v>
      </c>
      <c r="J35" s="129">
        <f>ROUND(((SUM(BE122:BE133))*I35),  2)</f>
        <v>242896.5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ROUND((SUM(BF122:BF133)),  2)</f>
        <v>0</v>
      </c>
      <c r="G36" s="31"/>
      <c r="H36" s="31"/>
      <c r="I36" s="130">
        <v>0.14999999999999999</v>
      </c>
      <c r="J36" s="129">
        <f>ROUND(((SUM(BF122:BF133))*I36),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ROUND((SUM(BG122:BG133)),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ROUND((SUM(BH122:BH133)),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ROUND((SUM(BI122:BI133)),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1399546.5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07 - ÚPRAVA ZÁTOPY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1156650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1156650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1156650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403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07 - ÚPRAVA ZÁTOPY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1156650</v>
      </c>
      <c r="K122" s="31"/>
      <c r="L122" s="32"/>
      <c r="M122" s="81"/>
      <c r="N122" s="65"/>
      <c r="O122" s="82"/>
      <c r="P122" s="157">
        <f>P123</f>
        <v>681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1156650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1156650</v>
      </c>
      <c r="K123" s="12"/>
      <c r="L123" s="160"/>
      <c r="M123" s="164"/>
      <c r="N123" s="165"/>
      <c r="O123" s="165"/>
      <c r="P123" s="166">
        <f>P124</f>
        <v>681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1156650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1156650</v>
      </c>
      <c r="K124" s="12"/>
      <c r="L124" s="160"/>
      <c r="M124" s="164"/>
      <c r="N124" s="165"/>
      <c r="O124" s="165"/>
      <c r="P124" s="166">
        <f>SUM(P125:P133)</f>
        <v>681</v>
      </c>
      <c r="Q124" s="165"/>
      <c r="R124" s="166">
        <f>SUM(R125:R133)</f>
        <v>0</v>
      </c>
      <c r="S124" s="165"/>
      <c r="T124" s="167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SUM(BK125:BK133)</f>
        <v>1156650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335</v>
      </c>
      <c r="F125" s="175" t="s">
        <v>336</v>
      </c>
      <c r="G125" s="176" t="s">
        <v>198</v>
      </c>
      <c r="H125" s="177">
        <v>2500</v>
      </c>
      <c r="I125" s="178">
        <v>89.299999999999997</v>
      </c>
      <c r="J125" s="178">
        <f>ROUND(I125*H125,2)</f>
        <v>223250</v>
      </c>
      <c r="K125" s="175" t="s">
        <v>199</v>
      </c>
      <c r="L125" s="32"/>
      <c r="M125" s="179" t="s">
        <v>1</v>
      </c>
      <c r="N125" s="180" t="s">
        <v>36</v>
      </c>
      <c r="O125" s="181">
        <v>0.085999999999999993</v>
      </c>
      <c r="P125" s="181">
        <f>O125*H125</f>
        <v>214.99999999999997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223250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223250</v>
      </c>
      <c r="BL125" s="18" t="s">
        <v>200</v>
      </c>
      <c r="BM125" s="183" t="s">
        <v>429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338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204</v>
      </c>
      <c r="F127" s="175" t="s">
        <v>205</v>
      </c>
      <c r="G127" s="176" t="s">
        <v>198</v>
      </c>
      <c r="H127" s="177">
        <v>2000</v>
      </c>
      <c r="I127" s="178">
        <v>97.400000000000006</v>
      </c>
      <c r="J127" s="178">
        <f>ROUND(I127*H127,2)</f>
        <v>194800</v>
      </c>
      <c r="K127" s="175" t="s">
        <v>199</v>
      </c>
      <c r="L127" s="32"/>
      <c r="M127" s="179" t="s">
        <v>1</v>
      </c>
      <c r="N127" s="180" t="s">
        <v>36</v>
      </c>
      <c r="O127" s="181">
        <v>0.11799999999999999</v>
      </c>
      <c r="P127" s="181">
        <f>O127*H127</f>
        <v>236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194800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194800</v>
      </c>
      <c r="BL127" s="18" t="s">
        <v>200</v>
      </c>
      <c r="BM127" s="183" t="s">
        <v>430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207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208</v>
      </c>
      <c r="F129" s="175" t="s">
        <v>209</v>
      </c>
      <c r="G129" s="176" t="s">
        <v>210</v>
      </c>
      <c r="H129" s="177">
        <v>6000</v>
      </c>
      <c r="I129" s="178">
        <v>21.5</v>
      </c>
      <c r="J129" s="178">
        <f>ROUND(I129*H129,2)</f>
        <v>129000</v>
      </c>
      <c r="K129" s="175" t="s">
        <v>199</v>
      </c>
      <c r="L129" s="32"/>
      <c r="M129" s="179" t="s">
        <v>1</v>
      </c>
      <c r="N129" s="180" t="s">
        <v>36</v>
      </c>
      <c r="O129" s="181">
        <v>0.025000000000000001</v>
      </c>
      <c r="P129" s="181">
        <f>O129*H129</f>
        <v>150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129000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129000</v>
      </c>
      <c r="BL129" s="18" t="s">
        <v>200</v>
      </c>
      <c r="BM129" s="183" t="s">
        <v>431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212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213</v>
      </c>
      <c r="F131" s="175" t="s">
        <v>214</v>
      </c>
      <c r="G131" s="176" t="s">
        <v>210</v>
      </c>
      <c r="H131" s="177">
        <v>1000</v>
      </c>
      <c r="I131" s="178">
        <v>69.599999999999994</v>
      </c>
      <c r="J131" s="178">
        <f>ROUND(I131*H131,2)</f>
        <v>69600</v>
      </c>
      <c r="K131" s="175" t="s">
        <v>199</v>
      </c>
      <c r="L131" s="32"/>
      <c r="M131" s="179" t="s">
        <v>1</v>
      </c>
      <c r="N131" s="180" t="s">
        <v>36</v>
      </c>
      <c r="O131" s="181">
        <v>0.080000000000000002</v>
      </c>
      <c r="P131" s="181">
        <f>O131*H131</f>
        <v>80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69600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69600</v>
      </c>
      <c r="BL131" s="18" t="s">
        <v>200</v>
      </c>
      <c r="BM131" s="183" t="s">
        <v>432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216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2" customFormat="1" ht="16.5" customHeight="1">
      <c r="A133" s="31"/>
      <c r="B133" s="172"/>
      <c r="C133" s="173" t="s">
        <v>223</v>
      </c>
      <c r="D133" s="173" t="s">
        <v>195</v>
      </c>
      <c r="E133" s="174" t="s">
        <v>433</v>
      </c>
      <c r="F133" s="175" t="s">
        <v>434</v>
      </c>
      <c r="G133" s="176" t="s">
        <v>198</v>
      </c>
      <c r="H133" s="177">
        <v>4500</v>
      </c>
      <c r="I133" s="178">
        <v>120</v>
      </c>
      <c r="J133" s="178">
        <f>ROUND(I133*H133,2)</f>
        <v>540000</v>
      </c>
      <c r="K133" s="175" t="s">
        <v>1</v>
      </c>
      <c r="L133" s="32"/>
      <c r="M133" s="214" t="s">
        <v>1</v>
      </c>
      <c r="N133" s="215" t="s">
        <v>36</v>
      </c>
      <c r="O133" s="216">
        <v>0</v>
      </c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200</v>
      </c>
      <c r="AT133" s="183" t="s">
        <v>195</v>
      </c>
      <c r="AU133" s="183" t="s">
        <v>80</v>
      </c>
      <c r="AY133" s="18" t="s">
        <v>193</v>
      </c>
      <c r="BE133" s="184">
        <f>IF(N133="základní",J133,0)</f>
        <v>540000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78</v>
      </c>
      <c r="BK133" s="184">
        <f>ROUND(I133*H133,2)</f>
        <v>540000</v>
      </c>
      <c r="BL133" s="18" t="s">
        <v>200</v>
      </c>
      <c r="BM133" s="183" t="s">
        <v>435</v>
      </c>
    </row>
    <row r="134" s="2" customFormat="1" ht="6.96" customHeight="1">
      <c r="A134" s="31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32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autoFilter ref="C121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403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280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ROUND(J121, 2)</f>
        <v>367250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ROUND((SUM(BE121:BE145)),  2)</f>
        <v>367250</v>
      </c>
      <c r="G35" s="31"/>
      <c r="H35" s="31"/>
      <c r="I35" s="130">
        <v>0.20999999999999999</v>
      </c>
      <c r="J35" s="129">
        <f>ROUND(((SUM(BE121:BE145))*I35),  2)</f>
        <v>77122.5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ROUND((SUM(BF121:BF145)),  2)</f>
        <v>0</v>
      </c>
      <c r="G36" s="31"/>
      <c r="H36" s="31"/>
      <c r="I36" s="130">
        <v>0.14999999999999999</v>
      </c>
      <c r="J36" s="129">
        <f>ROUND(((SUM(BF121:BF145))*I36),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ROUND((SUM(BG121:BG145)),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ROUND((SUM(BH121:BH145)),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ROUND((SUM(BI121:BI145)),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444372.5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403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 - VEDLEJŠÍ ROZPOČTOVÉ NÁKLADY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J121</f>
        <v>367250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281</v>
      </c>
      <c r="E99" s="144"/>
      <c r="F99" s="144"/>
      <c r="G99" s="144"/>
      <c r="H99" s="144"/>
      <c r="I99" s="144"/>
      <c r="J99" s="145">
        <f>J122</f>
        <v>367250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="2" customFormat="1" ht="6.96" customHeight="1">
      <c r="A105" s="31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4.96" customHeight="1">
      <c r="A106" s="31"/>
      <c r="B106" s="32"/>
      <c r="C106" s="22" t="s">
        <v>178</v>
      </c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2" customHeight="1">
      <c r="A108" s="31"/>
      <c r="B108" s="32"/>
      <c r="C108" s="28" t="s">
        <v>14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6.5" customHeight="1">
      <c r="A109" s="31"/>
      <c r="B109" s="32"/>
      <c r="C109" s="31"/>
      <c r="D109" s="31"/>
      <c r="E109" s="123" t="str">
        <f>E7</f>
        <v>ÚPRAVA ZÁCHYTNÉ NÁDRŽE NAD VD KORYČANY</v>
      </c>
      <c r="F109" s="28"/>
      <c r="G109" s="28"/>
      <c r="H109" s="28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1" customFormat="1" ht="12" customHeight="1">
      <c r="B110" s="21"/>
      <c r="C110" s="28" t="s">
        <v>167</v>
      </c>
      <c r="L110" s="21"/>
    </row>
    <row r="111" s="2" customFormat="1" ht="16.5" customHeight="1">
      <c r="A111" s="31"/>
      <c r="B111" s="32"/>
      <c r="C111" s="31"/>
      <c r="D111" s="31"/>
      <c r="E111" s="123" t="s">
        <v>403</v>
      </c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169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59" t="str">
        <f>E11</f>
        <v>VRN - VEDLEJŠÍ ROZPOČTOVÉ NÁKLADY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18</v>
      </c>
      <c r="D115" s="31"/>
      <c r="E115" s="31"/>
      <c r="F115" s="25" t="str">
        <f>F14</f>
        <v xml:space="preserve"> </v>
      </c>
      <c r="G115" s="31"/>
      <c r="H115" s="31"/>
      <c r="I115" s="28" t="s">
        <v>20</v>
      </c>
      <c r="J115" s="61" t="str">
        <f>IF(J14="","",J14)</f>
        <v>8. 7. 2020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5.15" customHeight="1">
      <c r="A117" s="31"/>
      <c r="B117" s="32"/>
      <c r="C117" s="28" t="s">
        <v>22</v>
      </c>
      <c r="D117" s="31"/>
      <c r="E117" s="31"/>
      <c r="F117" s="25" t="str">
        <f>E17</f>
        <v>Povodí Moravy, s.p.</v>
      </c>
      <c r="G117" s="31"/>
      <c r="H117" s="31"/>
      <c r="I117" s="28" t="s">
        <v>27</v>
      </c>
      <c r="J117" s="29" t="str">
        <f>E23</f>
        <v xml:space="preserve"> 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26</v>
      </c>
      <c r="D118" s="31"/>
      <c r="E118" s="31"/>
      <c r="F118" s="25" t="str">
        <f>IF(E20="","",E20)</f>
        <v xml:space="preserve"> </v>
      </c>
      <c r="G118" s="31"/>
      <c r="H118" s="31"/>
      <c r="I118" s="28" t="s">
        <v>29</v>
      </c>
      <c r="J118" s="29" t="str">
        <f>E26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0.32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1" customFormat="1" ht="29.28" customHeight="1">
      <c r="A120" s="150"/>
      <c r="B120" s="151"/>
      <c r="C120" s="152" t="s">
        <v>179</v>
      </c>
      <c r="D120" s="153" t="s">
        <v>56</v>
      </c>
      <c r="E120" s="153" t="s">
        <v>52</v>
      </c>
      <c r="F120" s="153" t="s">
        <v>53</v>
      </c>
      <c r="G120" s="153" t="s">
        <v>180</v>
      </c>
      <c r="H120" s="153" t="s">
        <v>181</v>
      </c>
      <c r="I120" s="153" t="s">
        <v>182</v>
      </c>
      <c r="J120" s="153" t="s">
        <v>173</v>
      </c>
      <c r="K120" s="154" t="s">
        <v>183</v>
      </c>
      <c r="L120" s="155"/>
      <c r="M120" s="78" t="s">
        <v>1</v>
      </c>
      <c r="N120" s="79" t="s">
        <v>35</v>
      </c>
      <c r="O120" s="79" t="s">
        <v>184</v>
      </c>
      <c r="P120" s="79" t="s">
        <v>185</v>
      </c>
      <c r="Q120" s="79" t="s">
        <v>186</v>
      </c>
      <c r="R120" s="79" t="s">
        <v>187</v>
      </c>
      <c r="S120" s="79" t="s">
        <v>188</v>
      </c>
      <c r="T120" s="80" t="s">
        <v>189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1"/>
      <c r="B121" s="32"/>
      <c r="C121" s="85" t="s">
        <v>190</v>
      </c>
      <c r="D121" s="31"/>
      <c r="E121" s="31"/>
      <c r="F121" s="31"/>
      <c r="G121" s="31"/>
      <c r="H121" s="31"/>
      <c r="I121" s="31"/>
      <c r="J121" s="156">
        <f>BK121</f>
        <v>367250</v>
      </c>
      <c r="K121" s="31"/>
      <c r="L121" s="32"/>
      <c r="M121" s="81"/>
      <c r="N121" s="65"/>
      <c r="O121" s="82"/>
      <c r="P121" s="157">
        <f>P122</f>
        <v>0</v>
      </c>
      <c r="Q121" s="82"/>
      <c r="R121" s="157">
        <f>R122</f>
        <v>0</v>
      </c>
      <c r="S121" s="82"/>
      <c r="T121" s="15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70</v>
      </c>
      <c r="AU121" s="18" t="s">
        <v>175</v>
      </c>
      <c r="BK121" s="159">
        <f>BK122</f>
        <v>367250</v>
      </c>
    </row>
    <row r="122" s="12" customFormat="1" ht="25.92" customHeight="1">
      <c r="A122" s="12"/>
      <c r="B122" s="160"/>
      <c r="C122" s="12"/>
      <c r="D122" s="161" t="s">
        <v>70</v>
      </c>
      <c r="E122" s="162" t="s">
        <v>99</v>
      </c>
      <c r="F122" s="162" t="s">
        <v>282</v>
      </c>
      <c r="G122" s="12"/>
      <c r="H122" s="12"/>
      <c r="I122" s="12"/>
      <c r="J122" s="163">
        <f>BK122</f>
        <v>367250</v>
      </c>
      <c r="K122" s="12"/>
      <c r="L122" s="160"/>
      <c r="M122" s="164"/>
      <c r="N122" s="165"/>
      <c r="O122" s="165"/>
      <c r="P122" s="166">
        <f>SUM(P123:P145)</f>
        <v>0</v>
      </c>
      <c r="Q122" s="165"/>
      <c r="R122" s="166">
        <f>SUM(R123:R145)</f>
        <v>0</v>
      </c>
      <c r="S122" s="165"/>
      <c r="T122" s="167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1" t="s">
        <v>223</v>
      </c>
      <c r="AT122" s="168" t="s">
        <v>70</v>
      </c>
      <c r="AU122" s="168" t="s">
        <v>71</v>
      </c>
      <c r="AY122" s="161" t="s">
        <v>193</v>
      </c>
      <c r="BK122" s="169">
        <f>SUM(BK123:BK145)</f>
        <v>367250</v>
      </c>
    </row>
    <row r="123" s="2" customFormat="1" ht="21.75" customHeight="1">
      <c r="A123" s="31"/>
      <c r="B123" s="172"/>
      <c r="C123" s="173" t="s">
        <v>78</v>
      </c>
      <c r="D123" s="173" t="s">
        <v>195</v>
      </c>
      <c r="E123" s="174" t="s">
        <v>283</v>
      </c>
      <c r="F123" s="175" t="s">
        <v>284</v>
      </c>
      <c r="G123" s="176" t="s">
        <v>198</v>
      </c>
      <c r="H123" s="177">
        <v>4500</v>
      </c>
      <c r="I123" s="178">
        <v>2.5</v>
      </c>
      <c r="J123" s="178">
        <f>ROUND(I123*H123,2)</f>
        <v>11250</v>
      </c>
      <c r="K123" s="175" t="s">
        <v>1</v>
      </c>
      <c r="L123" s="32"/>
      <c r="M123" s="179" t="s">
        <v>1</v>
      </c>
      <c r="N123" s="180" t="s">
        <v>36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285</v>
      </c>
      <c r="AT123" s="183" t="s">
        <v>195</v>
      </c>
      <c r="AU123" s="183" t="s">
        <v>78</v>
      </c>
      <c r="AY123" s="18" t="s">
        <v>193</v>
      </c>
      <c r="BE123" s="184">
        <f>IF(N123="základní",J123,0)</f>
        <v>11250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11250</v>
      </c>
      <c r="BL123" s="18" t="s">
        <v>285</v>
      </c>
      <c r="BM123" s="183" t="s">
        <v>436</v>
      </c>
    </row>
    <row r="124" s="2" customFormat="1" ht="33" customHeight="1">
      <c r="A124" s="31"/>
      <c r="B124" s="172"/>
      <c r="C124" s="173" t="s">
        <v>80</v>
      </c>
      <c r="D124" s="173" t="s">
        <v>195</v>
      </c>
      <c r="E124" s="174" t="s">
        <v>287</v>
      </c>
      <c r="F124" s="175" t="s">
        <v>288</v>
      </c>
      <c r="G124" s="176" t="s">
        <v>226</v>
      </c>
      <c r="H124" s="177">
        <v>1</v>
      </c>
      <c r="I124" s="178">
        <v>30000</v>
      </c>
      <c r="J124" s="178">
        <f>ROUND(I124*H124,2)</f>
        <v>30000</v>
      </c>
      <c r="K124" s="175" t="s">
        <v>1</v>
      </c>
      <c r="L124" s="32"/>
      <c r="M124" s="179" t="s">
        <v>1</v>
      </c>
      <c r="N124" s="180" t="s">
        <v>36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3" t="s">
        <v>285</v>
      </c>
      <c r="AT124" s="183" t="s">
        <v>195</v>
      </c>
      <c r="AU124" s="183" t="s">
        <v>78</v>
      </c>
      <c r="AY124" s="18" t="s">
        <v>193</v>
      </c>
      <c r="BE124" s="184">
        <f>IF(N124="základní",J124,0)</f>
        <v>30000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78</v>
      </c>
      <c r="BK124" s="184">
        <f>ROUND(I124*H124,2)</f>
        <v>30000</v>
      </c>
      <c r="BL124" s="18" t="s">
        <v>285</v>
      </c>
      <c r="BM124" s="183" t="s">
        <v>437</v>
      </c>
    </row>
    <row r="125" s="2" customFormat="1">
      <c r="A125" s="31"/>
      <c r="B125" s="32"/>
      <c r="C125" s="31"/>
      <c r="D125" s="185" t="s">
        <v>202</v>
      </c>
      <c r="E125" s="31"/>
      <c r="F125" s="186" t="s">
        <v>290</v>
      </c>
      <c r="G125" s="31"/>
      <c r="H125" s="31"/>
      <c r="I125" s="31"/>
      <c r="J125" s="31"/>
      <c r="K125" s="31"/>
      <c r="L125" s="32"/>
      <c r="M125" s="187"/>
      <c r="N125" s="188"/>
      <c r="O125" s="69"/>
      <c r="P125" s="69"/>
      <c r="Q125" s="69"/>
      <c r="R125" s="69"/>
      <c r="S125" s="69"/>
      <c r="T125" s="70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202</v>
      </c>
      <c r="AU125" s="18" t="s">
        <v>78</v>
      </c>
    </row>
    <row r="126" s="2" customFormat="1" ht="33" customHeight="1">
      <c r="A126" s="31"/>
      <c r="B126" s="172"/>
      <c r="C126" s="173" t="s">
        <v>94</v>
      </c>
      <c r="D126" s="173" t="s">
        <v>195</v>
      </c>
      <c r="E126" s="174" t="s">
        <v>291</v>
      </c>
      <c r="F126" s="175" t="s">
        <v>292</v>
      </c>
      <c r="G126" s="176" t="s">
        <v>226</v>
      </c>
      <c r="H126" s="177">
        <v>1</v>
      </c>
      <c r="I126" s="178">
        <v>80000</v>
      </c>
      <c r="J126" s="178">
        <f>ROUND(I126*H126,2)</f>
        <v>80000</v>
      </c>
      <c r="K126" s="175" t="s">
        <v>1</v>
      </c>
      <c r="L126" s="32"/>
      <c r="M126" s="179" t="s">
        <v>1</v>
      </c>
      <c r="N126" s="180" t="s">
        <v>36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3" t="s">
        <v>285</v>
      </c>
      <c r="AT126" s="183" t="s">
        <v>195</v>
      </c>
      <c r="AU126" s="183" t="s">
        <v>78</v>
      </c>
      <c r="AY126" s="18" t="s">
        <v>193</v>
      </c>
      <c r="BE126" s="184">
        <f>IF(N126="základní",J126,0)</f>
        <v>80000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80000</v>
      </c>
      <c r="BL126" s="18" t="s">
        <v>285</v>
      </c>
      <c r="BM126" s="183" t="s">
        <v>438</v>
      </c>
    </row>
    <row r="127" s="2" customFormat="1">
      <c r="A127" s="31"/>
      <c r="B127" s="32"/>
      <c r="C127" s="31"/>
      <c r="D127" s="185" t="s">
        <v>202</v>
      </c>
      <c r="E127" s="31"/>
      <c r="F127" s="186" t="s">
        <v>294</v>
      </c>
      <c r="G127" s="31"/>
      <c r="H127" s="31"/>
      <c r="I127" s="31"/>
      <c r="J127" s="31"/>
      <c r="K127" s="31"/>
      <c r="L127" s="32"/>
      <c r="M127" s="187"/>
      <c r="N127" s="188"/>
      <c r="O127" s="69"/>
      <c r="P127" s="69"/>
      <c r="Q127" s="69"/>
      <c r="R127" s="69"/>
      <c r="S127" s="69"/>
      <c r="T127" s="70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202</v>
      </c>
      <c r="AU127" s="18" t="s">
        <v>78</v>
      </c>
    </row>
    <row r="128" s="2" customFormat="1" ht="16.5" customHeight="1">
      <c r="A128" s="31"/>
      <c r="B128" s="172"/>
      <c r="C128" s="173" t="s">
        <v>200</v>
      </c>
      <c r="D128" s="173" t="s">
        <v>195</v>
      </c>
      <c r="E128" s="174" t="s">
        <v>295</v>
      </c>
      <c r="F128" s="175" t="s">
        <v>296</v>
      </c>
      <c r="G128" s="176" t="s">
        <v>226</v>
      </c>
      <c r="H128" s="177">
        <v>1</v>
      </c>
      <c r="I128" s="178">
        <v>40000</v>
      </c>
      <c r="J128" s="178">
        <f>ROUND(I128*H128,2)</f>
        <v>40000</v>
      </c>
      <c r="K128" s="175" t="s">
        <v>1</v>
      </c>
      <c r="L128" s="32"/>
      <c r="M128" s="179" t="s">
        <v>1</v>
      </c>
      <c r="N128" s="180" t="s">
        <v>36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285</v>
      </c>
      <c r="AT128" s="183" t="s">
        <v>195</v>
      </c>
      <c r="AU128" s="183" t="s">
        <v>78</v>
      </c>
      <c r="AY128" s="18" t="s">
        <v>193</v>
      </c>
      <c r="BE128" s="184">
        <f>IF(N128="základní",J128,0)</f>
        <v>40000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78</v>
      </c>
      <c r="BK128" s="184">
        <f>ROUND(I128*H128,2)</f>
        <v>40000</v>
      </c>
      <c r="BL128" s="18" t="s">
        <v>285</v>
      </c>
      <c r="BM128" s="183" t="s">
        <v>439</v>
      </c>
    </row>
    <row r="129" s="2" customFormat="1" ht="16.5" customHeight="1">
      <c r="A129" s="31"/>
      <c r="B129" s="172"/>
      <c r="C129" s="173" t="s">
        <v>223</v>
      </c>
      <c r="D129" s="173" t="s">
        <v>195</v>
      </c>
      <c r="E129" s="174" t="s">
        <v>298</v>
      </c>
      <c r="F129" s="175" t="s">
        <v>299</v>
      </c>
      <c r="G129" s="176" t="s">
        <v>226</v>
      </c>
      <c r="H129" s="177">
        <v>1</v>
      </c>
      <c r="I129" s="178">
        <v>25000</v>
      </c>
      <c r="J129" s="178">
        <f>ROUND(I129*H129,2)</f>
        <v>25000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285</v>
      </c>
      <c r="AT129" s="183" t="s">
        <v>195</v>
      </c>
      <c r="AU129" s="183" t="s">
        <v>78</v>
      </c>
      <c r="AY129" s="18" t="s">
        <v>193</v>
      </c>
      <c r="BE129" s="184">
        <f>IF(N129="základní",J129,0)</f>
        <v>25000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25000</v>
      </c>
      <c r="BL129" s="18" t="s">
        <v>285</v>
      </c>
      <c r="BM129" s="183" t="s">
        <v>440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301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78</v>
      </c>
    </row>
    <row r="131" s="2" customFormat="1" ht="16.5" customHeight="1">
      <c r="A131" s="31"/>
      <c r="B131" s="172"/>
      <c r="C131" s="173" t="s">
        <v>229</v>
      </c>
      <c r="D131" s="173" t="s">
        <v>195</v>
      </c>
      <c r="E131" s="174" t="s">
        <v>302</v>
      </c>
      <c r="F131" s="175" t="s">
        <v>303</v>
      </c>
      <c r="G131" s="176" t="s">
        <v>226</v>
      </c>
      <c r="H131" s="177">
        <v>1</v>
      </c>
      <c r="I131" s="178">
        <v>15000</v>
      </c>
      <c r="J131" s="178">
        <f>ROUND(I131*H131,2)</f>
        <v>15000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285</v>
      </c>
      <c r="AT131" s="183" t="s">
        <v>195</v>
      </c>
      <c r="AU131" s="183" t="s">
        <v>78</v>
      </c>
      <c r="AY131" s="18" t="s">
        <v>193</v>
      </c>
      <c r="BE131" s="184">
        <f>IF(N131="základní",J131,0)</f>
        <v>15000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15000</v>
      </c>
      <c r="BL131" s="18" t="s">
        <v>285</v>
      </c>
      <c r="BM131" s="183" t="s">
        <v>441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305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78</v>
      </c>
    </row>
    <row r="133" s="2" customFormat="1" ht="16.5" customHeight="1">
      <c r="A133" s="31"/>
      <c r="B133" s="172"/>
      <c r="C133" s="173" t="s">
        <v>242</v>
      </c>
      <c r="D133" s="173" t="s">
        <v>195</v>
      </c>
      <c r="E133" s="174" t="s">
        <v>306</v>
      </c>
      <c r="F133" s="175" t="s">
        <v>307</v>
      </c>
      <c r="G133" s="176" t="s">
        <v>226</v>
      </c>
      <c r="H133" s="177">
        <v>1</v>
      </c>
      <c r="I133" s="178">
        <v>15000</v>
      </c>
      <c r="J133" s="178">
        <f>ROUND(I133*H133,2)</f>
        <v>15000</v>
      </c>
      <c r="K133" s="175" t="s">
        <v>1</v>
      </c>
      <c r="L133" s="32"/>
      <c r="M133" s="179" t="s">
        <v>1</v>
      </c>
      <c r="N133" s="180" t="s">
        <v>36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285</v>
      </c>
      <c r="AT133" s="183" t="s">
        <v>195</v>
      </c>
      <c r="AU133" s="183" t="s">
        <v>78</v>
      </c>
      <c r="AY133" s="18" t="s">
        <v>193</v>
      </c>
      <c r="BE133" s="184">
        <f>IF(N133="základní",J133,0)</f>
        <v>15000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78</v>
      </c>
      <c r="BK133" s="184">
        <f>ROUND(I133*H133,2)</f>
        <v>15000</v>
      </c>
      <c r="BL133" s="18" t="s">
        <v>285</v>
      </c>
      <c r="BM133" s="183" t="s">
        <v>442</v>
      </c>
    </row>
    <row r="134" s="2" customFormat="1">
      <c r="A134" s="31"/>
      <c r="B134" s="32"/>
      <c r="C134" s="31"/>
      <c r="D134" s="185" t="s">
        <v>202</v>
      </c>
      <c r="E134" s="31"/>
      <c r="F134" s="186" t="s">
        <v>309</v>
      </c>
      <c r="G134" s="31"/>
      <c r="H134" s="31"/>
      <c r="I134" s="31"/>
      <c r="J134" s="31"/>
      <c r="K134" s="31"/>
      <c r="L134" s="32"/>
      <c r="M134" s="187"/>
      <c r="N134" s="188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202</v>
      </c>
      <c r="AU134" s="18" t="s">
        <v>78</v>
      </c>
    </row>
    <row r="135" s="2" customFormat="1" ht="33" customHeight="1">
      <c r="A135" s="31"/>
      <c r="B135" s="172"/>
      <c r="C135" s="173" t="s">
        <v>310</v>
      </c>
      <c r="D135" s="173" t="s">
        <v>195</v>
      </c>
      <c r="E135" s="174" t="s">
        <v>311</v>
      </c>
      <c r="F135" s="175" t="s">
        <v>312</v>
      </c>
      <c r="G135" s="176" t="s">
        <v>226</v>
      </c>
      <c r="H135" s="177">
        <v>1</v>
      </c>
      <c r="I135" s="178">
        <v>1000</v>
      </c>
      <c r="J135" s="178">
        <f>ROUND(I135*H135,2)</f>
        <v>1000</v>
      </c>
      <c r="K135" s="175" t="s">
        <v>1</v>
      </c>
      <c r="L135" s="32"/>
      <c r="M135" s="179" t="s">
        <v>1</v>
      </c>
      <c r="N135" s="180" t="s">
        <v>36</v>
      </c>
      <c r="O135" s="181">
        <v>0</v>
      </c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285</v>
      </c>
      <c r="AT135" s="183" t="s">
        <v>195</v>
      </c>
      <c r="AU135" s="183" t="s">
        <v>78</v>
      </c>
      <c r="AY135" s="18" t="s">
        <v>193</v>
      </c>
      <c r="BE135" s="184">
        <f>IF(N135="základní",J135,0)</f>
        <v>1000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78</v>
      </c>
      <c r="BK135" s="184">
        <f>ROUND(I135*H135,2)</f>
        <v>1000</v>
      </c>
      <c r="BL135" s="18" t="s">
        <v>285</v>
      </c>
      <c r="BM135" s="183" t="s">
        <v>443</v>
      </c>
    </row>
    <row r="136" s="2" customFormat="1">
      <c r="A136" s="31"/>
      <c r="B136" s="32"/>
      <c r="C136" s="31"/>
      <c r="D136" s="185" t="s">
        <v>202</v>
      </c>
      <c r="E136" s="31"/>
      <c r="F136" s="186" t="s">
        <v>312</v>
      </c>
      <c r="G136" s="31"/>
      <c r="H136" s="31"/>
      <c r="I136" s="31"/>
      <c r="J136" s="31"/>
      <c r="K136" s="31"/>
      <c r="L136" s="32"/>
      <c r="M136" s="187"/>
      <c r="N136" s="188"/>
      <c r="O136" s="69"/>
      <c r="P136" s="69"/>
      <c r="Q136" s="69"/>
      <c r="R136" s="69"/>
      <c r="S136" s="69"/>
      <c r="T136" s="70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202</v>
      </c>
      <c r="AU136" s="18" t="s">
        <v>78</v>
      </c>
    </row>
    <row r="137" s="2" customFormat="1" ht="16.5" customHeight="1">
      <c r="A137" s="31"/>
      <c r="B137" s="172"/>
      <c r="C137" s="173" t="s">
        <v>314</v>
      </c>
      <c r="D137" s="173" t="s">
        <v>195</v>
      </c>
      <c r="E137" s="174" t="s">
        <v>315</v>
      </c>
      <c r="F137" s="175" t="s">
        <v>316</v>
      </c>
      <c r="G137" s="176" t="s">
        <v>226</v>
      </c>
      <c r="H137" s="177">
        <v>1</v>
      </c>
      <c r="I137" s="178">
        <v>5000</v>
      </c>
      <c r="J137" s="178">
        <f>ROUND(I137*H137,2)</f>
        <v>5000</v>
      </c>
      <c r="K137" s="175" t="s">
        <v>1</v>
      </c>
      <c r="L137" s="32"/>
      <c r="M137" s="179" t="s">
        <v>1</v>
      </c>
      <c r="N137" s="180" t="s">
        <v>36</v>
      </c>
      <c r="O137" s="181">
        <v>0</v>
      </c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285</v>
      </c>
      <c r="AT137" s="183" t="s">
        <v>195</v>
      </c>
      <c r="AU137" s="183" t="s">
        <v>78</v>
      </c>
      <c r="AY137" s="18" t="s">
        <v>193</v>
      </c>
      <c r="BE137" s="184">
        <f>IF(N137="základní",J137,0)</f>
        <v>5000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78</v>
      </c>
      <c r="BK137" s="184">
        <f>ROUND(I137*H137,2)</f>
        <v>5000</v>
      </c>
      <c r="BL137" s="18" t="s">
        <v>285</v>
      </c>
      <c r="BM137" s="183" t="s">
        <v>444</v>
      </c>
    </row>
    <row r="138" s="2" customFormat="1">
      <c r="A138" s="31"/>
      <c r="B138" s="32"/>
      <c r="C138" s="31"/>
      <c r="D138" s="185" t="s">
        <v>202</v>
      </c>
      <c r="E138" s="31"/>
      <c r="F138" s="186" t="s">
        <v>318</v>
      </c>
      <c r="G138" s="31"/>
      <c r="H138" s="31"/>
      <c r="I138" s="31"/>
      <c r="J138" s="31"/>
      <c r="K138" s="31"/>
      <c r="L138" s="32"/>
      <c r="M138" s="187"/>
      <c r="N138" s="188"/>
      <c r="O138" s="69"/>
      <c r="P138" s="69"/>
      <c r="Q138" s="69"/>
      <c r="R138" s="69"/>
      <c r="S138" s="69"/>
      <c r="T138" s="70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202</v>
      </c>
      <c r="AU138" s="18" t="s">
        <v>78</v>
      </c>
    </row>
    <row r="139" s="2" customFormat="1" ht="21.75" customHeight="1">
      <c r="A139" s="31"/>
      <c r="B139" s="172"/>
      <c r="C139" s="173" t="s">
        <v>319</v>
      </c>
      <c r="D139" s="173" t="s">
        <v>195</v>
      </c>
      <c r="E139" s="174" t="s">
        <v>320</v>
      </c>
      <c r="F139" s="175" t="s">
        <v>321</v>
      </c>
      <c r="G139" s="176" t="s">
        <v>226</v>
      </c>
      <c r="H139" s="177">
        <v>1</v>
      </c>
      <c r="I139" s="178">
        <v>60000</v>
      </c>
      <c r="J139" s="178">
        <f>ROUND(I139*H139,2)</f>
        <v>60000</v>
      </c>
      <c r="K139" s="175" t="s">
        <v>1</v>
      </c>
      <c r="L139" s="32"/>
      <c r="M139" s="179" t="s">
        <v>1</v>
      </c>
      <c r="N139" s="180" t="s">
        <v>36</v>
      </c>
      <c r="O139" s="181">
        <v>0</v>
      </c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3" t="s">
        <v>285</v>
      </c>
      <c r="AT139" s="183" t="s">
        <v>195</v>
      </c>
      <c r="AU139" s="183" t="s">
        <v>78</v>
      </c>
      <c r="AY139" s="18" t="s">
        <v>193</v>
      </c>
      <c r="BE139" s="184">
        <f>IF(N139="základní",J139,0)</f>
        <v>60000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78</v>
      </c>
      <c r="BK139" s="184">
        <f>ROUND(I139*H139,2)</f>
        <v>60000</v>
      </c>
      <c r="BL139" s="18" t="s">
        <v>285</v>
      </c>
      <c r="BM139" s="183" t="s">
        <v>445</v>
      </c>
    </row>
    <row r="140" s="2" customFormat="1" ht="21.75" customHeight="1">
      <c r="A140" s="31"/>
      <c r="B140" s="172"/>
      <c r="C140" s="173" t="s">
        <v>323</v>
      </c>
      <c r="D140" s="173" t="s">
        <v>195</v>
      </c>
      <c r="E140" s="174" t="s">
        <v>324</v>
      </c>
      <c r="F140" s="175" t="s">
        <v>325</v>
      </c>
      <c r="G140" s="176" t="s">
        <v>226</v>
      </c>
      <c r="H140" s="177">
        <v>1</v>
      </c>
      <c r="I140" s="178">
        <v>50000</v>
      </c>
      <c r="J140" s="178">
        <f>ROUND(I140*H140,2)</f>
        <v>50000</v>
      </c>
      <c r="K140" s="175" t="s">
        <v>1</v>
      </c>
      <c r="L140" s="32"/>
      <c r="M140" s="179" t="s">
        <v>1</v>
      </c>
      <c r="N140" s="180" t="s">
        <v>36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285</v>
      </c>
      <c r="AT140" s="183" t="s">
        <v>195</v>
      </c>
      <c r="AU140" s="183" t="s">
        <v>78</v>
      </c>
      <c r="AY140" s="18" t="s">
        <v>193</v>
      </c>
      <c r="BE140" s="184">
        <f>IF(N140="základní",J140,0)</f>
        <v>50000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50000</v>
      </c>
      <c r="BL140" s="18" t="s">
        <v>285</v>
      </c>
      <c r="BM140" s="183" t="s">
        <v>446</v>
      </c>
    </row>
    <row r="141" s="2" customFormat="1">
      <c r="A141" s="31"/>
      <c r="B141" s="32"/>
      <c r="C141" s="31"/>
      <c r="D141" s="185" t="s">
        <v>202</v>
      </c>
      <c r="E141" s="31"/>
      <c r="F141" s="186" t="s">
        <v>327</v>
      </c>
      <c r="G141" s="31"/>
      <c r="H141" s="31"/>
      <c r="I141" s="31"/>
      <c r="J141" s="31"/>
      <c r="K141" s="31"/>
      <c r="L141" s="32"/>
      <c r="M141" s="187"/>
      <c r="N141" s="188"/>
      <c r="O141" s="69"/>
      <c r="P141" s="69"/>
      <c r="Q141" s="69"/>
      <c r="R141" s="69"/>
      <c r="S141" s="69"/>
      <c r="T141" s="70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202</v>
      </c>
      <c r="AU141" s="18" t="s">
        <v>78</v>
      </c>
    </row>
    <row r="142" s="2" customFormat="1" ht="16.5" customHeight="1">
      <c r="A142" s="31"/>
      <c r="B142" s="172"/>
      <c r="C142" s="173" t="s">
        <v>328</v>
      </c>
      <c r="D142" s="173" t="s">
        <v>195</v>
      </c>
      <c r="E142" s="174" t="s">
        <v>329</v>
      </c>
      <c r="F142" s="175" t="s">
        <v>330</v>
      </c>
      <c r="G142" s="176" t="s">
        <v>226</v>
      </c>
      <c r="H142" s="177">
        <v>1</v>
      </c>
      <c r="I142" s="178">
        <v>15000</v>
      </c>
      <c r="J142" s="178">
        <f>ROUND(I142*H142,2)</f>
        <v>15000</v>
      </c>
      <c r="K142" s="175" t="s">
        <v>1</v>
      </c>
      <c r="L142" s="32"/>
      <c r="M142" s="179" t="s">
        <v>1</v>
      </c>
      <c r="N142" s="180" t="s">
        <v>36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285</v>
      </c>
      <c r="AT142" s="183" t="s">
        <v>195</v>
      </c>
      <c r="AU142" s="183" t="s">
        <v>78</v>
      </c>
      <c r="AY142" s="18" t="s">
        <v>193</v>
      </c>
      <c r="BE142" s="184">
        <f>IF(N142="základní",J142,0)</f>
        <v>15000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78</v>
      </c>
      <c r="BK142" s="184">
        <f>ROUND(I142*H142,2)</f>
        <v>15000</v>
      </c>
      <c r="BL142" s="18" t="s">
        <v>285</v>
      </c>
      <c r="BM142" s="183" t="s">
        <v>447</v>
      </c>
    </row>
    <row r="143" s="2" customFormat="1">
      <c r="A143" s="31"/>
      <c r="B143" s="32"/>
      <c r="C143" s="31"/>
      <c r="D143" s="185" t="s">
        <v>202</v>
      </c>
      <c r="E143" s="31"/>
      <c r="F143" s="186" t="s">
        <v>332</v>
      </c>
      <c r="G143" s="31"/>
      <c r="H143" s="31"/>
      <c r="I143" s="31"/>
      <c r="J143" s="31"/>
      <c r="K143" s="31"/>
      <c r="L143" s="32"/>
      <c r="M143" s="187"/>
      <c r="N143" s="188"/>
      <c r="O143" s="69"/>
      <c r="P143" s="69"/>
      <c r="Q143" s="69"/>
      <c r="R143" s="69"/>
      <c r="S143" s="69"/>
      <c r="T143" s="70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202</v>
      </c>
      <c r="AU143" s="18" t="s">
        <v>78</v>
      </c>
    </row>
    <row r="144" s="2" customFormat="1" ht="16.5" customHeight="1">
      <c r="A144" s="31"/>
      <c r="B144" s="172"/>
      <c r="C144" s="173" t="s">
        <v>399</v>
      </c>
      <c r="D144" s="173" t="s">
        <v>195</v>
      </c>
      <c r="E144" s="174" t="s">
        <v>400</v>
      </c>
      <c r="F144" s="175" t="s">
        <v>401</v>
      </c>
      <c r="G144" s="176" t="s">
        <v>226</v>
      </c>
      <c r="H144" s="177">
        <v>1</v>
      </c>
      <c r="I144" s="178">
        <v>20000</v>
      </c>
      <c r="J144" s="178">
        <f>ROUND(I144*H144,2)</f>
        <v>20000</v>
      </c>
      <c r="K144" s="175" t="s">
        <v>1</v>
      </c>
      <c r="L144" s="32"/>
      <c r="M144" s="179" t="s">
        <v>1</v>
      </c>
      <c r="N144" s="180" t="s">
        <v>36</v>
      </c>
      <c r="O144" s="181">
        <v>0</v>
      </c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3" t="s">
        <v>285</v>
      </c>
      <c r="AT144" s="183" t="s">
        <v>195</v>
      </c>
      <c r="AU144" s="183" t="s">
        <v>78</v>
      </c>
      <c r="AY144" s="18" t="s">
        <v>193</v>
      </c>
      <c r="BE144" s="184">
        <f>IF(N144="základní",J144,0)</f>
        <v>20000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78</v>
      </c>
      <c r="BK144" s="184">
        <f>ROUND(I144*H144,2)</f>
        <v>20000</v>
      </c>
      <c r="BL144" s="18" t="s">
        <v>285</v>
      </c>
      <c r="BM144" s="183" t="s">
        <v>448</v>
      </c>
    </row>
    <row r="145" s="2" customFormat="1">
      <c r="A145" s="31"/>
      <c r="B145" s="32"/>
      <c r="C145" s="31"/>
      <c r="D145" s="185" t="s">
        <v>202</v>
      </c>
      <c r="E145" s="31"/>
      <c r="F145" s="186" t="s">
        <v>332</v>
      </c>
      <c r="G145" s="31"/>
      <c r="H145" s="31"/>
      <c r="I145" s="31"/>
      <c r="J145" s="31"/>
      <c r="K145" s="31"/>
      <c r="L145" s="32"/>
      <c r="M145" s="210"/>
      <c r="N145" s="211"/>
      <c r="O145" s="212"/>
      <c r="P145" s="212"/>
      <c r="Q145" s="212"/>
      <c r="R145" s="212"/>
      <c r="S145" s="212"/>
      <c r="T145" s="21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202</v>
      </c>
      <c r="AU145" s="18" t="s">
        <v>78</v>
      </c>
    </row>
    <row r="146" s="2" customFormat="1" ht="6.96" customHeight="1">
      <c r="A146" s="31"/>
      <c r="B146" s="52"/>
      <c r="C146" s="53"/>
      <c r="D146" s="53"/>
      <c r="E146" s="53"/>
      <c r="F146" s="53"/>
      <c r="G146" s="53"/>
      <c r="H146" s="53"/>
      <c r="I146" s="53"/>
      <c r="J146" s="53"/>
      <c r="K146" s="53"/>
      <c r="L146" s="32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autoFilter ref="C120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334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4005930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ROUND((SUM(BE122:BE137)),  2)</f>
        <v>4005930</v>
      </c>
      <c r="G35" s="31"/>
      <c r="H35" s="31"/>
      <c r="I35" s="130">
        <v>0.20999999999999999</v>
      </c>
      <c r="J35" s="129">
        <f>ROUND(((SUM(BE122:BE137))*I35),  2)</f>
        <v>841245.30000000005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ROUND((SUM(BF122:BF137)),  2)</f>
        <v>0</v>
      </c>
      <c r="G36" s="31"/>
      <c r="H36" s="31"/>
      <c r="I36" s="130">
        <v>0.14999999999999999</v>
      </c>
      <c r="J36" s="129">
        <f>ROUND(((SUM(BF122:BF137))*I36),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ROUND((SUM(BG122:BG137)),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ROUND((SUM(BH122:BH137)),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ROUND((SUM(BI122:BI137)),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4847175.2999999998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01 - ODTĚŽENÍ BERMY A ÚPRAVA KORYTA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4005930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4005930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4005930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01 - ODTĚŽENÍ BERMY A ÚPRAVA KORYTA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4005930</v>
      </c>
      <c r="K122" s="31"/>
      <c r="L122" s="32"/>
      <c r="M122" s="81"/>
      <c r="N122" s="65"/>
      <c r="O122" s="82"/>
      <c r="P122" s="157">
        <f>P123</f>
        <v>745.20000000000005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4005930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4005930</v>
      </c>
      <c r="K123" s="12"/>
      <c r="L123" s="160"/>
      <c r="M123" s="164"/>
      <c r="N123" s="165"/>
      <c r="O123" s="165"/>
      <c r="P123" s="166">
        <f>P124</f>
        <v>745.20000000000005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4005930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4005930</v>
      </c>
      <c r="K124" s="12"/>
      <c r="L124" s="160"/>
      <c r="M124" s="164"/>
      <c r="N124" s="165"/>
      <c r="O124" s="165"/>
      <c r="P124" s="166">
        <f>SUM(P125:P137)</f>
        <v>745.20000000000005</v>
      </c>
      <c r="Q124" s="165"/>
      <c r="R124" s="166">
        <f>SUM(R125:R137)</f>
        <v>0</v>
      </c>
      <c r="S124" s="165"/>
      <c r="T124" s="167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SUM(BK125:BK137)</f>
        <v>4005930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335</v>
      </c>
      <c r="F125" s="175" t="s">
        <v>336</v>
      </c>
      <c r="G125" s="176" t="s">
        <v>198</v>
      </c>
      <c r="H125" s="177">
        <v>4700</v>
      </c>
      <c r="I125" s="178">
        <v>89.299999999999997</v>
      </c>
      <c r="J125" s="178">
        <f>ROUND(I125*H125,2)</f>
        <v>419710</v>
      </c>
      <c r="K125" s="175" t="s">
        <v>199</v>
      </c>
      <c r="L125" s="32"/>
      <c r="M125" s="179" t="s">
        <v>1</v>
      </c>
      <c r="N125" s="180" t="s">
        <v>36</v>
      </c>
      <c r="O125" s="181">
        <v>0.085999999999999993</v>
      </c>
      <c r="P125" s="181">
        <f>O125*H125</f>
        <v>404.19999999999999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419710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419710</v>
      </c>
      <c r="BL125" s="18" t="s">
        <v>200</v>
      </c>
      <c r="BM125" s="183" t="s">
        <v>450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338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1800</v>
      </c>
      <c r="I127" s="178">
        <v>21.5</v>
      </c>
      <c r="J127" s="178">
        <f>ROUND(I127*H127,2)</f>
        <v>38700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45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38700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38700</v>
      </c>
      <c r="BL127" s="18" t="s">
        <v>200</v>
      </c>
      <c r="BM127" s="183" t="s">
        <v>451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3700</v>
      </c>
      <c r="I129" s="178">
        <v>69.599999999999994</v>
      </c>
      <c r="J129" s="178">
        <f>ROUND(I129*H129,2)</f>
        <v>257520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296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257520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257520</v>
      </c>
      <c r="BL129" s="18" t="s">
        <v>200</v>
      </c>
      <c r="BM129" s="183" t="s">
        <v>452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13" customFormat="1">
      <c r="A131" s="13"/>
      <c r="B131" s="189"/>
      <c r="C131" s="13"/>
      <c r="D131" s="185" t="s">
        <v>217</v>
      </c>
      <c r="E131" s="190" t="s">
        <v>1</v>
      </c>
      <c r="F131" s="191" t="s">
        <v>341</v>
      </c>
      <c r="G131" s="13"/>
      <c r="H131" s="192">
        <v>2500</v>
      </c>
      <c r="I131" s="13"/>
      <c r="J131" s="13"/>
      <c r="K131" s="13"/>
      <c r="L131" s="189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0" t="s">
        <v>217</v>
      </c>
      <c r="AU131" s="190" t="s">
        <v>80</v>
      </c>
      <c r="AV131" s="13" t="s">
        <v>80</v>
      </c>
      <c r="AW131" s="13" t="s">
        <v>28</v>
      </c>
      <c r="AX131" s="13" t="s">
        <v>71</v>
      </c>
      <c r="AY131" s="190" t="s">
        <v>193</v>
      </c>
    </row>
    <row r="132" s="14" customFormat="1">
      <c r="A132" s="14"/>
      <c r="B132" s="196"/>
      <c r="C132" s="14"/>
      <c r="D132" s="185" t="s">
        <v>217</v>
      </c>
      <c r="E132" s="197" t="s">
        <v>1</v>
      </c>
      <c r="F132" s="198" t="s">
        <v>219</v>
      </c>
      <c r="G132" s="14"/>
      <c r="H132" s="199">
        <v>2500</v>
      </c>
      <c r="I132" s="14"/>
      <c r="J132" s="14"/>
      <c r="K132" s="14"/>
      <c r="L132" s="196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7" t="s">
        <v>217</v>
      </c>
      <c r="AU132" s="197" t="s">
        <v>80</v>
      </c>
      <c r="AV132" s="14" t="s">
        <v>94</v>
      </c>
      <c r="AW132" s="14" t="s">
        <v>28</v>
      </c>
      <c r="AX132" s="14" t="s">
        <v>71</v>
      </c>
      <c r="AY132" s="197" t="s">
        <v>193</v>
      </c>
    </row>
    <row r="133" s="13" customFormat="1">
      <c r="A133" s="13"/>
      <c r="B133" s="189"/>
      <c r="C133" s="13"/>
      <c r="D133" s="185" t="s">
        <v>217</v>
      </c>
      <c r="E133" s="190" t="s">
        <v>1</v>
      </c>
      <c r="F133" s="191" t="s">
        <v>220</v>
      </c>
      <c r="G133" s="13"/>
      <c r="H133" s="192">
        <v>1200</v>
      </c>
      <c r="I133" s="13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217</v>
      </c>
      <c r="AU133" s="190" t="s">
        <v>80</v>
      </c>
      <c r="AV133" s="13" t="s">
        <v>80</v>
      </c>
      <c r="AW133" s="13" t="s">
        <v>28</v>
      </c>
      <c r="AX133" s="13" t="s">
        <v>71</v>
      </c>
      <c r="AY133" s="190" t="s">
        <v>193</v>
      </c>
    </row>
    <row r="134" s="14" customFormat="1">
      <c r="A134" s="14"/>
      <c r="B134" s="196"/>
      <c r="C134" s="14"/>
      <c r="D134" s="185" t="s">
        <v>217</v>
      </c>
      <c r="E134" s="197" t="s">
        <v>1</v>
      </c>
      <c r="F134" s="198" t="s">
        <v>221</v>
      </c>
      <c r="G134" s="14"/>
      <c r="H134" s="199">
        <v>1200</v>
      </c>
      <c r="I134" s="14"/>
      <c r="J134" s="14"/>
      <c r="K134" s="14"/>
      <c r="L134" s="196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217</v>
      </c>
      <c r="AU134" s="197" t="s">
        <v>80</v>
      </c>
      <c r="AV134" s="14" t="s">
        <v>94</v>
      </c>
      <c r="AW134" s="14" t="s">
        <v>28</v>
      </c>
      <c r="AX134" s="14" t="s">
        <v>71</v>
      </c>
      <c r="AY134" s="197" t="s">
        <v>193</v>
      </c>
    </row>
    <row r="135" s="15" customFormat="1">
      <c r="A135" s="15"/>
      <c r="B135" s="203"/>
      <c r="C135" s="15"/>
      <c r="D135" s="185" t="s">
        <v>217</v>
      </c>
      <c r="E135" s="204" t="s">
        <v>1</v>
      </c>
      <c r="F135" s="205" t="s">
        <v>222</v>
      </c>
      <c r="G135" s="15"/>
      <c r="H135" s="206">
        <v>3700</v>
      </c>
      <c r="I135" s="15"/>
      <c r="J135" s="15"/>
      <c r="K135" s="15"/>
      <c r="L135" s="203"/>
      <c r="M135" s="207"/>
      <c r="N135" s="208"/>
      <c r="O135" s="208"/>
      <c r="P135" s="208"/>
      <c r="Q135" s="208"/>
      <c r="R135" s="208"/>
      <c r="S135" s="208"/>
      <c r="T135" s="20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4" t="s">
        <v>217</v>
      </c>
      <c r="AU135" s="204" t="s">
        <v>80</v>
      </c>
      <c r="AV135" s="15" t="s">
        <v>200</v>
      </c>
      <c r="AW135" s="15" t="s">
        <v>28</v>
      </c>
      <c r="AX135" s="15" t="s">
        <v>78</v>
      </c>
      <c r="AY135" s="204" t="s">
        <v>193</v>
      </c>
    </row>
    <row r="136" s="2" customFormat="1" ht="21.75" customHeight="1">
      <c r="A136" s="31"/>
      <c r="B136" s="172"/>
      <c r="C136" s="173" t="s">
        <v>200</v>
      </c>
      <c r="D136" s="173" t="s">
        <v>195</v>
      </c>
      <c r="E136" s="174" t="s">
        <v>230</v>
      </c>
      <c r="F136" s="175" t="s">
        <v>231</v>
      </c>
      <c r="G136" s="176" t="s">
        <v>198</v>
      </c>
      <c r="H136" s="177">
        <v>4700</v>
      </c>
      <c r="I136" s="178">
        <v>700</v>
      </c>
      <c r="J136" s="178">
        <f>ROUND(I136*H136,2)</f>
        <v>3290000</v>
      </c>
      <c r="K136" s="175" t="s">
        <v>1</v>
      </c>
      <c r="L136" s="32"/>
      <c r="M136" s="179" t="s">
        <v>1</v>
      </c>
      <c r="N136" s="180" t="s">
        <v>36</v>
      </c>
      <c r="O136" s="181">
        <v>0</v>
      </c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3" t="s">
        <v>200</v>
      </c>
      <c r="AT136" s="183" t="s">
        <v>195</v>
      </c>
      <c r="AU136" s="183" t="s">
        <v>80</v>
      </c>
      <c r="AY136" s="18" t="s">
        <v>193</v>
      </c>
      <c r="BE136" s="184">
        <f>IF(N136="základní",J136,0)</f>
        <v>3290000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78</v>
      </c>
      <c r="BK136" s="184">
        <f>ROUND(I136*H136,2)</f>
        <v>3290000</v>
      </c>
      <c r="BL136" s="18" t="s">
        <v>200</v>
      </c>
      <c r="BM136" s="183" t="s">
        <v>453</v>
      </c>
    </row>
    <row r="137" s="2" customFormat="1">
      <c r="A137" s="31"/>
      <c r="B137" s="32"/>
      <c r="C137" s="31"/>
      <c r="D137" s="185" t="s">
        <v>202</v>
      </c>
      <c r="E137" s="31"/>
      <c r="F137" s="186" t="s">
        <v>228</v>
      </c>
      <c r="G137" s="31"/>
      <c r="H137" s="31"/>
      <c r="I137" s="31"/>
      <c r="J137" s="31"/>
      <c r="K137" s="31"/>
      <c r="L137" s="32"/>
      <c r="M137" s="210"/>
      <c r="N137" s="211"/>
      <c r="O137" s="212"/>
      <c r="P137" s="212"/>
      <c r="Q137" s="212"/>
      <c r="R137" s="212"/>
      <c r="S137" s="212"/>
      <c r="T137" s="21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202</v>
      </c>
      <c r="AU137" s="18" t="s">
        <v>80</v>
      </c>
    </row>
    <row r="138" s="2" customFormat="1" ht="6.96" customHeight="1">
      <c r="A138" s="31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32"/>
      <c r="M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</sheetData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343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ROUND(J124, 2)</f>
        <v>2132258.46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ROUND((SUM(BE124:BE158)),  2)</f>
        <v>2132258.46</v>
      </c>
      <c r="G35" s="31"/>
      <c r="H35" s="31"/>
      <c r="I35" s="130">
        <v>0.20999999999999999</v>
      </c>
      <c r="J35" s="129">
        <f>ROUND(((SUM(BE124:BE158))*I35),  2)</f>
        <v>447774.28000000003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ROUND((SUM(BF124:BF158)),  2)</f>
        <v>0</v>
      </c>
      <c r="G36" s="31"/>
      <c r="H36" s="31"/>
      <c r="I36" s="130">
        <v>0.14999999999999999</v>
      </c>
      <c r="J36" s="129">
        <f>ROUND(((SUM(BF124:BF158))*I36),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ROUND((SUM(BG124:BG158)),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ROUND((SUM(BH124:BH158)),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ROUND((SUM(BI124:BI158)),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2580032.7400000002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02 - OPEVNĚNÍ HRÁZÍ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J124</f>
        <v>2132258.46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J125</f>
        <v>2132258.46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J126</f>
        <v>239544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234</v>
      </c>
      <c r="E101" s="148"/>
      <c r="F101" s="148"/>
      <c r="G101" s="148"/>
      <c r="H101" s="148"/>
      <c r="I101" s="148"/>
      <c r="J101" s="149">
        <f>J133</f>
        <v>1399520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235</v>
      </c>
      <c r="E102" s="148"/>
      <c r="F102" s="148"/>
      <c r="G102" s="148"/>
      <c r="H102" s="148"/>
      <c r="I102" s="148"/>
      <c r="J102" s="149">
        <f>J156</f>
        <v>493194.46000000002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2" customFormat="1" ht="16.5" customHeight="1">
      <c r="A114" s="31"/>
      <c r="B114" s="32"/>
      <c r="C114" s="31"/>
      <c r="D114" s="31"/>
      <c r="E114" s="123" t="s">
        <v>449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169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SO – 02 - OPEVNĚNÍ HRÁZÍ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 xml:space="preserve"> </v>
      </c>
      <c r="G118" s="31"/>
      <c r="H118" s="31"/>
      <c r="I118" s="28" t="s">
        <v>20</v>
      </c>
      <c r="J118" s="61" t="str">
        <f>IF(J14="","",J14)</f>
        <v>8. 7. 2020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22</v>
      </c>
      <c r="D120" s="31"/>
      <c r="E120" s="31"/>
      <c r="F120" s="25" t="str">
        <f>E17</f>
        <v>Povodí Moravy, s.p.</v>
      </c>
      <c r="G120" s="31"/>
      <c r="H120" s="31"/>
      <c r="I120" s="28" t="s">
        <v>27</v>
      </c>
      <c r="J120" s="29" t="str">
        <f>E23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26</v>
      </c>
      <c r="D121" s="31"/>
      <c r="E121" s="31"/>
      <c r="F121" s="25" t="str">
        <f>IF(E20="","",E20)</f>
        <v xml:space="preserve"> </v>
      </c>
      <c r="G121" s="31"/>
      <c r="H121" s="31"/>
      <c r="I121" s="28" t="s">
        <v>29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50"/>
      <c r="B123" s="151"/>
      <c r="C123" s="152" t="s">
        <v>179</v>
      </c>
      <c r="D123" s="153" t="s">
        <v>56</v>
      </c>
      <c r="E123" s="153" t="s">
        <v>52</v>
      </c>
      <c r="F123" s="153" t="s">
        <v>53</v>
      </c>
      <c r="G123" s="153" t="s">
        <v>180</v>
      </c>
      <c r="H123" s="153" t="s">
        <v>181</v>
      </c>
      <c r="I123" s="153" t="s">
        <v>182</v>
      </c>
      <c r="J123" s="153" t="s">
        <v>173</v>
      </c>
      <c r="K123" s="154" t="s">
        <v>183</v>
      </c>
      <c r="L123" s="155"/>
      <c r="M123" s="78" t="s">
        <v>1</v>
      </c>
      <c r="N123" s="79" t="s">
        <v>35</v>
      </c>
      <c r="O123" s="79" t="s">
        <v>184</v>
      </c>
      <c r="P123" s="79" t="s">
        <v>185</v>
      </c>
      <c r="Q123" s="79" t="s">
        <v>186</v>
      </c>
      <c r="R123" s="79" t="s">
        <v>187</v>
      </c>
      <c r="S123" s="79" t="s">
        <v>188</v>
      </c>
      <c r="T123" s="80" t="s">
        <v>189</v>
      </c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/>
    </row>
    <row r="124" s="2" customFormat="1" ht="22.8" customHeight="1">
      <c r="A124" s="31"/>
      <c r="B124" s="32"/>
      <c r="C124" s="85" t="s">
        <v>190</v>
      </c>
      <c r="D124" s="31"/>
      <c r="E124" s="31"/>
      <c r="F124" s="31"/>
      <c r="G124" s="31"/>
      <c r="H124" s="31"/>
      <c r="I124" s="31"/>
      <c r="J124" s="156">
        <f>BK124</f>
        <v>2132258.46</v>
      </c>
      <c r="K124" s="31"/>
      <c r="L124" s="32"/>
      <c r="M124" s="81"/>
      <c r="N124" s="65"/>
      <c r="O124" s="82"/>
      <c r="P124" s="157">
        <f>P125</f>
        <v>2305.022281</v>
      </c>
      <c r="Q124" s="82"/>
      <c r="R124" s="157">
        <f>R125</f>
        <v>1570.6828800000001</v>
      </c>
      <c r="S124" s="82"/>
      <c r="T124" s="158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70</v>
      </c>
      <c r="AU124" s="18" t="s">
        <v>175</v>
      </c>
      <c r="BK124" s="159">
        <f>BK125</f>
        <v>2132258.46</v>
      </c>
    </row>
    <row r="125" s="12" customFormat="1" ht="25.92" customHeight="1">
      <c r="A125" s="12"/>
      <c r="B125" s="160"/>
      <c r="C125" s="12"/>
      <c r="D125" s="161" t="s">
        <v>70</v>
      </c>
      <c r="E125" s="162" t="s">
        <v>191</v>
      </c>
      <c r="F125" s="162" t="s">
        <v>192</v>
      </c>
      <c r="G125" s="12"/>
      <c r="H125" s="12"/>
      <c r="I125" s="12"/>
      <c r="J125" s="163">
        <f>BK125</f>
        <v>2132258.46</v>
      </c>
      <c r="K125" s="12"/>
      <c r="L125" s="160"/>
      <c r="M125" s="164"/>
      <c r="N125" s="165"/>
      <c r="O125" s="165"/>
      <c r="P125" s="166">
        <f>P126+P133+P156</f>
        <v>2305.022281</v>
      </c>
      <c r="Q125" s="165"/>
      <c r="R125" s="166">
        <f>R126+R133+R156</f>
        <v>1570.6828800000001</v>
      </c>
      <c r="S125" s="165"/>
      <c r="T125" s="167">
        <f>T126+T133+T156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1" t="s">
        <v>78</v>
      </c>
      <c r="AT125" s="168" t="s">
        <v>70</v>
      </c>
      <c r="AU125" s="168" t="s">
        <v>71</v>
      </c>
      <c r="AY125" s="161" t="s">
        <v>193</v>
      </c>
      <c r="BK125" s="169">
        <f>BK126+BK133+BK156</f>
        <v>2132258.46</v>
      </c>
    </row>
    <row r="126" s="12" customFormat="1" ht="22.8" customHeight="1">
      <c r="A126" s="12"/>
      <c r="B126" s="160"/>
      <c r="C126" s="12"/>
      <c r="D126" s="161" t="s">
        <v>70</v>
      </c>
      <c r="E126" s="170" t="s">
        <v>78</v>
      </c>
      <c r="F126" s="170" t="s">
        <v>194</v>
      </c>
      <c r="G126" s="12"/>
      <c r="H126" s="12"/>
      <c r="I126" s="12"/>
      <c r="J126" s="171">
        <f>BK126</f>
        <v>239544</v>
      </c>
      <c r="K126" s="12"/>
      <c r="L126" s="160"/>
      <c r="M126" s="164"/>
      <c r="N126" s="165"/>
      <c r="O126" s="165"/>
      <c r="P126" s="166">
        <f>SUM(P127:P132)</f>
        <v>145.15200000000002</v>
      </c>
      <c r="Q126" s="165"/>
      <c r="R126" s="166">
        <f>SUM(R127:R132)</f>
        <v>0</v>
      </c>
      <c r="S126" s="165"/>
      <c r="T126" s="167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1" t="s">
        <v>78</v>
      </c>
      <c r="AT126" s="168" t="s">
        <v>70</v>
      </c>
      <c r="AU126" s="168" t="s">
        <v>78</v>
      </c>
      <c r="AY126" s="161" t="s">
        <v>193</v>
      </c>
      <c r="BK126" s="169">
        <f>SUM(BK127:BK132)</f>
        <v>239544</v>
      </c>
    </row>
    <row r="127" s="2" customFormat="1" ht="21.75" customHeight="1">
      <c r="A127" s="31"/>
      <c r="B127" s="172"/>
      <c r="C127" s="173" t="s">
        <v>78</v>
      </c>
      <c r="D127" s="173" t="s">
        <v>195</v>
      </c>
      <c r="E127" s="174" t="s">
        <v>236</v>
      </c>
      <c r="F127" s="175" t="s">
        <v>237</v>
      </c>
      <c r="G127" s="176" t="s">
        <v>198</v>
      </c>
      <c r="H127" s="177">
        <v>216</v>
      </c>
      <c r="I127" s="178">
        <v>409</v>
      </c>
      <c r="J127" s="178">
        <f>ROUND(I127*H127,2)</f>
        <v>88344</v>
      </c>
      <c r="K127" s="175" t="s">
        <v>199</v>
      </c>
      <c r="L127" s="32"/>
      <c r="M127" s="179" t="s">
        <v>1</v>
      </c>
      <c r="N127" s="180" t="s">
        <v>36</v>
      </c>
      <c r="O127" s="181">
        <v>0.67200000000000004</v>
      </c>
      <c r="P127" s="181">
        <f>O127*H127</f>
        <v>145.15200000000002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88344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88344</v>
      </c>
      <c r="BL127" s="18" t="s">
        <v>200</v>
      </c>
      <c r="BM127" s="183" t="s">
        <v>454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239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13" customFormat="1">
      <c r="A129" s="13"/>
      <c r="B129" s="189"/>
      <c r="C129" s="13"/>
      <c r="D129" s="185" t="s">
        <v>217</v>
      </c>
      <c r="E129" s="190" t="s">
        <v>1</v>
      </c>
      <c r="F129" s="191" t="s">
        <v>455</v>
      </c>
      <c r="G129" s="13"/>
      <c r="H129" s="192">
        <v>216</v>
      </c>
      <c r="I129" s="13"/>
      <c r="J129" s="13"/>
      <c r="K129" s="13"/>
      <c r="L129" s="189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0" t="s">
        <v>217</v>
      </c>
      <c r="AU129" s="190" t="s">
        <v>80</v>
      </c>
      <c r="AV129" s="13" t="s">
        <v>80</v>
      </c>
      <c r="AW129" s="13" t="s">
        <v>28</v>
      </c>
      <c r="AX129" s="13" t="s">
        <v>71</v>
      </c>
      <c r="AY129" s="190" t="s">
        <v>193</v>
      </c>
    </row>
    <row r="130" s="14" customFormat="1">
      <c r="A130" s="14"/>
      <c r="B130" s="196"/>
      <c r="C130" s="14"/>
      <c r="D130" s="185" t="s">
        <v>217</v>
      </c>
      <c r="E130" s="197" t="s">
        <v>1</v>
      </c>
      <c r="F130" s="198" t="s">
        <v>241</v>
      </c>
      <c r="G130" s="14"/>
      <c r="H130" s="199">
        <v>216</v>
      </c>
      <c r="I130" s="14"/>
      <c r="J130" s="14"/>
      <c r="K130" s="14"/>
      <c r="L130" s="196"/>
      <c r="M130" s="200"/>
      <c r="N130" s="201"/>
      <c r="O130" s="201"/>
      <c r="P130" s="201"/>
      <c r="Q130" s="201"/>
      <c r="R130" s="201"/>
      <c r="S130" s="201"/>
      <c r="T130" s="20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217</v>
      </c>
      <c r="AU130" s="197" t="s">
        <v>80</v>
      </c>
      <c r="AV130" s="14" t="s">
        <v>94</v>
      </c>
      <c r="AW130" s="14" t="s">
        <v>28</v>
      </c>
      <c r="AX130" s="14" t="s">
        <v>78</v>
      </c>
      <c r="AY130" s="197" t="s">
        <v>193</v>
      </c>
    </row>
    <row r="131" s="2" customFormat="1" ht="21.75" customHeight="1">
      <c r="A131" s="31"/>
      <c r="B131" s="172"/>
      <c r="C131" s="173" t="s">
        <v>80</v>
      </c>
      <c r="D131" s="173" t="s">
        <v>195</v>
      </c>
      <c r="E131" s="174" t="s">
        <v>230</v>
      </c>
      <c r="F131" s="175" t="s">
        <v>231</v>
      </c>
      <c r="G131" s="176" t="s">
        <v>198</v>
      </c>
      <c r="H131" s="177">
        <v>216</v>
      </c>
      <c r="I131" s="178">
        <v>700</v>
      </c>
      <c r="J131" s="178">
        <f>ROUND(I131*H131,2)</f>
        <v>151200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151200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151200</v>
      </c>
      <c r="BL131" s="18" t="s">
        <v>200</v>
      </c>
      <c r="BM131" s="183" t="s">
        <v>456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228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12" customFormat="1" ht="22.8" customHeight="1">
      <c r="A133" s="12"/>
      <c r="B133" s="160"/>
      <c r="C133" s="12"/>
      <c r="D133" s="161" t="s">
        <v>70</v>
      </c>
      <c r="E133" s="170" t="s">
        <v>200</v>
      </c>
      <c r="F133" s="170" t="s">
        <v>244</v>
      </c>
      <c r="G133" s="12"/>
      <c r="H133" s="12"/>
      <c r="I133" s="12"/>
      <c r="J133" s="171">
        <f>BK133</f>
        <v>1399520</v>
      </c>
      <c r="K133" s="12"/>
      <c r="L133" s="160"/>
      <c r="M133" s="164"/>
      <c r="N133" s="165"/>
      <c r="O133" s="165"/>
      <c r="P133" s="166">
        <f>SUM(P134:P155)</f>
        <v>1363.5339999999999</v>
      </c>
      <c r="Q133" s="165"/>
      <c r="R133" s="166">
        <f>SUM(R134:R155)</f>
        <v>1570.6828800000001</v>
      </c>
      <c r="S133" s="165"/>
      <c r="T133" s="167">
        <f>SUM(T134:T155)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1" t="s">
        <v>78</v>
      </c>
      <c r="AT133" s="168" t="s">
        <v>70</v>
      </c>
      <c r="AU133" s="168" t="s">
        <v>78</v>
      </c>
      <c r="AY133" s="161" t="s">
        <v>193</v>
      </c>
      <c r="BK133" s="169">
        <f>SUM(BK134:BK155)</f>
        <v>1399520</v>
      </c>
    </row>
    <row r="134" s="2" customFormat="1" ht="21.75" customHeight="1">
      <c r="A134" s="31"/>
      <c r="B134" s="172"/>
      <c r="C134" s="173" t="s">
        <v>94</v>
      </c>
      <c r="D134" s="173" t="s">
        <v>195</v>
      </c>
      <c r="E134" s="174" t="s">
        <v>245</v>
      </c>
      <c r="F134" s="175" t="s">
        <v>246</v>
      </c>
      <c r="G134" s="176" t="s">
        <v>198</v>
      </c>
      <c r="H134" s="177">
        <v>520</v>
      </c>
      <c r="I134" s="178">
        <v>1570</v>
      </c>
      <c r="J134" s="178">
        <f>ROUND(I134*H134,2)</f>
        <v>816400</v>
      </c>
      <c r="K134" s="175" t="s">
        <v>199</v>
      </c>
      <c r="L134" s="32"/>
      <c r="M134" s="179" t="s">
        <v>1</v>
      </c>
      <c r="N134" s="180" t="s">
        <v>36</v>
      </c>
      <c r="O134" s="181">
        <v>0.57499999999999996</v>
      </c>
      <c r="P134" s="181">
        <f>O134*H134</f>
        <v>299</v>
      </c>
      <c r="Q134" s="181">
        <v>2.13408</v>
      </c>
      <c r="R134" s="181">
        <f>Q134*H134</f>
        <v>1109.7216000000001</v>
      </c>
      <c r="S134" s="181">
        <v>0</v>
      </c>
      <c r="T134" s="18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3" t="s">
        <v>200</v>
      </c>
      <c r="AT134" s="183" t="s">
        <v>195</v>
      </c>
      <c r="AU134" s="183" t="s">
        <v>80</v>
      </c>
      <c r="AY134" s="18" t="s">
        <v>193</v>
      </c>
      <c r="BE134" s="184">
        <f>IF(N134="základní",J134,0)</f>
        <v>816400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78</v>
      </c>
      <c r="BK134" s="184">
        <f>ROUND(I134*H134,2)</f>
        <v>816400</v>
      </c>
      <c r="BL134" s="18" t="s">
        <v>200</v>
      </c>
      <c r="BM134" s="183" t="s">
        <v>457</v>
      </c>
    </row>
    <row r="135" s="2" customFormat="1">
      <c r="A135" s="31"/>
      <c r="B135" s="32"/>
      <c r="C135" s="31"/>
      <c r="D135" s="185" t="s">
        <v>202</v>
      </c>
      <c r="E135" s="31"/>
      <c r="F135" s="186" t="s">
        <v>248</v>
      </c>
      <c r="G135" s="31"/>
      <c r="H135" s="31"/>
      <c r="I135" s="31"/>
      <c r="J135" s="31"/>
      <c r="K135" s="31"/>
      <c r="L135" s="32"/>
      <c r="M135" s="187"/>
      <c r="N135" s="188"/>
      <c r="O135" s="69"/>
      <c r="P135" s="69"/>
      <c r="Q135" s="69"/>
      <c r="R135" s="69"/>
      <c r="S135" s="69"/>
      <c r="T135" s="70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202</v>
      </c>
      <c r="AU135" s="18" t="s">
        <v>80</v>
      </c>
    </row>
    <row r="136" s="13" customFormat="1">
      <c r="A136" s="13"/>
      <c r="B136" s="189"/>
      <c r="C136" s="13"/>
      <c r="D136" s="185" t="s">
        <v>217</v>
      </c>
      <c r="E136" s="190" t="s">
        <v>1</v>
      </c>
      <c r="F136" s="191" t="s">
        <v>458</v>
      </c>
      <c r="G136" s="13"/>
      <c r="H136" s="192">
        <v>264</v>
      </c>
      <c r="I136" s="13"/>
      <c r="J136" s="13"/>
      <c r="K136" s="13"/>
      <c r="L136" s="189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0" t="s">
        <v>217</v>
      </c>
      <c r="AU136" s="190" t="s">
        <v>80</v>
      </c>
      <c r="AV136" s="13" t="s">
        <v>80</v>
      </c>
      <c r="AW136" s="13" t="s">
        <v>28</v>
      </c>
      <c r="AX136" s="13" t="s">
        <v>71</v>
      </c>
      <c r="AY136" s="190" t="s">
        <v>193</v>
      </c>
    </row>
    <row r="137" s="14" customFormat="1">
      <c r="A137" s="14"/>
      <c r="B137" s="196"/>
      <c r="C137" s="14"/>
      <c r="D137" s="185" t="s">
        <v>217</v>
      </c>
      <c r="E137" s="197" t="s">
        <v>1</v>
      </c>
      <c r="F137" s="198" t="s">
        <v>219</v>
      </c>
      <c r="G137" s="14"/>
      <c r="H137" s="199">
        <v>264</v>
      </c>
      <c r="I137" s="14"/>
      <c r="J137" s="14"/>
      <c r="K137" s="14"/>
      <c r="L137" s="196"/>
      <c r="M137" s="200"/>
      <c r="N137" s="201"/>
      <c r="O137" s="201"/>
      <c r="P137" s="201"/>
      <c r="Q137" s="201"/>
      <c r="R137" s="201"/>
      <c r="S137" s="201"/>
      <c r="T137" s="2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7" t="s">
        <v>217</v>
      </c>
      <c r="AU137" s="197" t="s">
        <v>80</v>
      </c>
      <c r="AV137" s="14" t="s">
        <v>94</v>
      </c>
      <c r="AW137" s="14" t="s">
        <v>28</v>
      </c>
      <c r="AX137" s="14" t="s">
        <v>71</v>
      </c>
      <c r="AY137" s="197" t="s">
        <v>193</v>
      </c>
    </row>
    <row r="138" s="13" customFormat="1">
      <c r="A138" s="13"/>
      <c r="B138" s="189"/>
      <c r="C138" s="13"/>
      <c r="D138" s="185" t="s">
        <v>217</v>
      </c>
      <c r="E138" s="190" t="s">
        <v>1</v>
      </c>
      <c r="F138" s="191" t="s">
        <v>459</v>
      </c>
      <c r="G138" s="13"/>
      <c r="H138" s="192">
        <v>256</v>
      </c>
      <c r="I138" s="13"/>
      <c r="J138" s="13"/>
      <c r="K138" s="13"/>
      <c r="L138" s="189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0" t="s">
        <v>217</v>
      </c>
      <c r="AU138" s="190" t="s">
        <v>80</v>
      </c>
      <c r="AV138" s="13" t="s">
        <v>80</v>
      </c>
      <c r="AW138" s="13" t="s">
        <v>28</v>
      </c>
      <c r="AX138" s="13" t="s">
        <v>71</v>
      </c>
      <c r="AY138" s="190" t="s">
        <v>193</v>
      </c>
    </row>
    <row r="139" s="14" customFormat="1">
      <c r="A139" s="14"/>
      <c r="B139" s="196"/>
      <c r="C139" s="14"/>
      <c r="D139" s="185" t="s">
        <v>217</v>
      </c>
      <c r="E139" s="197" t="s">
        <v>1</v>
      </c>
      <c r="F139" s="198" t="s">
        <v>221</v>
      </c>
      <c r="G139" s="14"/>
      <c r="H139" s="199">
        <v>256</v>
      </c>
      <c r="I139" s="14"/>
      <c r="J139" s="14"/>
      <c r="K139" s="14"/>
      <c r="L139" s="196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7" t="s">
        <v>217</v>
      </c>
      <c r="AU139" s="197" t="s">
        <v>80</v>
      </c>
      <c r="AV139" s="14" t="s">
        <v>94</v>
      </c>
      <c r="AW139" s="14" t="s">
        <v>28</v>
      </c>
      <c r="AX139" s="14" t="s">
        <v>71</v>
      </c>
      <c r="AY139" s="197" t="s">
        <v>193</v>
      </c>
    </row>
    <row r="140" s="15" customFormat="1">
      <c r="A140" s="15"/>
      <c r="B140" s="203"/>
      <c r="C140" s="15"/>
      <c r="D140" s="185" t="s">
        <v>217</v>
      </c>
      <c r="E140" s="204" t="s">
        <v>1</v>
      </c>
      <c r="F140" s="205" t="s">
        <v>222</v>
      </c>
      <c r="G140" s="15"/>
      <c r="H140" s="206">
        <v>520</v>
      </c>
      <c r="I140" s="15"/>
      <c r="J140" s="15"/>
      <c r="K140" s="15"/>
      <c r="L140" s="203"/>
      <c r="M140" s="207"/>
      <c r="N140" s="208"/>
      <c r="O140" s="208"/>
      <c r="P140" s="208"/>
      <c r="Q140" s="208"/>
      <c r="R140" s="208"/>
      <c r="S140" s="208"/>
      <c r="T140" s="20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4" t="s">
        <v>217</v>
      </c>
      <c r="AU140" s="204" t="s">
        <v>80</v>
      </c>
      <c r="AV140" s="15" t="s">
        <v>200</v>
      </c>
      <c r="AW140" s="15" t="s">
        <v>28</v>
      </c>
      <c r="AX140" s="15" t="s">
        <v>78</v>
      </c>
      <c r="AY140" s="204" t="s">
        <v>193</v>
      </c>
    </row>
    <row r="141" s="2" customFormat="1" ht="21.75" customHeight="1">
      <c r="A141" s="31"/>
      <c r="B141" s="172"/>
      <c r="C141" s="173" t="s">
        <v>200</v>
      </c>
      <c r="D141" s="173" t="s">
        <v>195</v>
      </c>
      <c r="E141" s="174" t="s">
        <v>250</v>
      </c>
      <c r="F141" s="175" t="s">
        <v>251</v>
      </c>
      <c r="G141" s="176" t="s">
        <v>198</v>
      </c>
      <c r="H141" s="177">
        <v>216</v>
      </c>
      <c r="I141" s="178">
        <v>1450</v>
      </c>
      <c r="J141" s="178">
        <f>ROUND(I141*H141,2)</f>
        <v>313200</v>
      </c>
      <c r="K141" s="175" t="s">
        <v>199</v>
      </c>
      <c r="L141" s="32"/>
      <c r="M141" s="179" t="s">
        <v>1</v>
      </c>
      <c r="N141" s="180" t="s">
        <v>36</v>
      </c>
      <c r="O141" s="181">
        <v>0.67400000000000004</v>
      </c>
      <c r="P141" s="181">
        <f>O141*H141</f>
        <v>145.584</v>
      </c>
      <c r="Q141" s="181">
        <v>2.13408</v>
      </c>
      <c r="R141" s="181">
        <f>Q141*H141</f>
        <v>460.96127999999999</v>
      </c>
      <c r="S141" s="181">
        <v>0</v>
      </c>
      <c r="T141" s="18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3" t="s">
        <v>200</v>
      </c>
      <c r="AT141" s="183" t="s">
        <v>195</v>
      </c>
      <c r="AU141" s="183" t="s">
        <v>80</v>
      </c>
      <c r="AY141" s="18" t="s">
        <v>193</v>
      </c>
      <c r="BE141" s="184">
        <f>IF(N141="základní",J141,0)</f>
        <v>313200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78</v>
      </c>
      <c r="BK141" s="184">
        <f>ROUND(I141*H141,2)</f>
        <v>313200</v>
      </c>
      <c r="BL141" s="18" t="s">
        <v>200</v>
      </c>
      <c r="BM141" s="183" t="s">
        <v>460</v>
      </c>
    </row>
    <row r="142" s="2" customFormat="1">
      <c r="A142" s="31"/>
      <c r="B142" s="32"/>
      <c r="C142" s="31"/>
      <c r="D142" s="185" t="s">
        <v>202</v>
      </c>
      <c r="E142" s="31"/>
      <c r="F142" s="186" t="s">
        <v>253</v>
      </c>
      <c r="G142" s="31"/>
      <c r="H142" s="31"/>
      <c r="I142" s="31"/>
      <c r="J142" s="31"/>
      <c r="K142" s="31"/>
      <c r="L142" s="32"/>
      <c r="M142" s="187"/>
      <c r="N142" s="188"/>
      <c r="O142" s="69"/>
      <c r="P142" s="69"/>
      <c r="Q142" s="69"/>
      <c r="R142" s="69"/>
      <c r="S142" s="69"/>
      <c r="T142" s="70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202</v>
      </c>
      <c r="AU142" s="18" t="s">
        <v>80</v>
      </c>
    </row>
    <row r="143" s="13" customFormat="1">
      <c r="A143" s="13"/>
      <c r="B143" s="189"/>
      <c r="C143" s="13"/>
      <c r="D143" s="185" t="s">
        <v>217</v>
      </c>
      <c r="E143" s="190" t="s">
        <v>1</v>
      </c>
      <c r="F143" s="191" t="s">
        <v>455</v>
      </c>
      <c r="G143" s="13"/>
      <c r="H143" s="192">
        <v>216</v>
      </c>
      <c r="I143" s="13"/>
      <c r="J143" s="13"/>
      <c r="K143" s="13"/>
      <c r="L143" s="189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217</v>
      </c>
      <c r="AU143" s="190" t="s">
        <v>80</v>
      </c>
      <c r="AV143" s="13" t="s">
        <v>80</v>
      </c>
      <c r="AW143" s="13" t="s">
        <v>28</v>
      </c>
      <c r="AX143" s="13" t="s">
        <v>71</v>
      </c>
      <c r="AY143" s="190" t="s">
        <v>193</v>
      </c>
    </row>
    <row r="144" s="14" customFormat="1">
      <c r="A144" s="14"/>
      <c r="B144" s="196"/>
      <c r="C144" s="14"/>
      <c r="D144" s="185" t="s">
        <v>217</v>
      </c>
      <c r="E144" s="197" t="s">
        <v>1</v>
      </c>
      <c r="F144" s="198" t="s">
        <v>241</v>
      </c>
      <c r="G144" s="14"/>
      <c r="H144" s="199">
        <v>216</v>
      </c>
      <c r="I144" s="14"/>
      <c r="J144" s="14"/>
      <c r="K144" s="14"/>
      <c r="L144" s="196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7" t="s">
        <v>217</v>
      </c>
      <c r="AU144" s="197" t="s">
        <v>80</v>
      </c>
      <c r="AV144" s="14" t="s">
        <v>94</v>
      </c>
      <c r="AW144" s="14" t="s">
        <v>28</v>
      </c>
      <c r="AX144" s="14" t="s">
        <v>78</v>
      </c>
      <c r="AY144" s="197" t="s">
        <v>193</v>
      </c>
    </row>
    <row r="145" s="2" customFormat="1" ht="21.75" customHeight="1">
      <c r="A145" s="31"/>
      <c r="B145" s="172"/>
      <c r="C145" s="173" t="s">
        <v>223</v>
      </c>
      <c r="D145" s="173" t="s">
        <v>195</v>
      </c>
      <c r="E145" s="174" t="s">
        <v>254</v>
      </c>
      <c r="F145" s="175" t="s">
        <v>255</v>
      </c>
      <c r="G145" s="176" t="s">
        <v>210</v>
      </c>
      <c r="H145" s="177">
        <v>1300</v>
      </c>
      <c r="I145" s="178">
        <v>169</v>
      </c>
      <c r="J145" s="178">
        <f>ROUND(I145*H145,2)</f>
        <v>219700</v>
      </c>
      <c r="K145" s="175" t="s">
        <v>199</v>
      </c>
      <c r="L145" s="32"/>
      <c r="M145" s="179" t="s">
        <v>1</v>
      </c>
      <c r="N145" s="180" t="s">
        <v>36</v>
      </c>
      <c r="O145" s="181">
        <v>0.57499999999999996</v>
      </c>
      <c r="P145" s="181">
        <f>O145*H145</f>
        <v>747.49999999999989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3" t="s">
        <v>200</v>
      </c>
      <c r="AT145" s="183" t="s">
        <v>195</v>
      </c>
      <c r="AU145" s="183" t="s">
        <v>80</v>
      </c>
      <c r="AY145" s="18" t="s">
        <v>193</v>
      </c>
      <c r="BE145" s="184">
        <f>IF(N145="základní",J145,0)</f>
        <v>219700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78</v>
      </c>
      <c r="BK145" s="184">
        <f>ROUND(I145*H145,2)</f>
        <v>219700</v>
      </c>
      <c r="BL145" s="18" t="s">
        <v>200</v>
      </c>
      <c r="BM145" s="183" t="s">
        <v>461</v>
      </c>
    </row>
    <row r="146" s="2" customFormat="1">
      <c r="A146" s="31"/>
      <c r="B146" s="32"/>
      <c r="C146" s="31"/>
      <c r="D146" s="185" t="s">
        <v>202</v>
      </c>
      <c r="E146" s="31"/>
      <c r="F146" s="186" t="s">
        <v>257</v>
      </c>
      <c r="G146" s="31"/>
      <c r="H146" s="31"/>
      <c r="I146" s="31"/>
      <c r="J146" s="31"/>
      <c r="K146" s="31"/>
      <c r="L146" s="32"/>
      <c r="M146" s="187"/>
      <c r="N146" s="188"/>
      <c r="O146" s="69"/>
      <c r="P146" s="69"/>
      <c r="Q146" s="69"/>
      <c r="R146" s="69"/>
      <c r="S146" s="69"/>
      <c r="T146" s="70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202</v>
      </c>
      <c r="AU146" s="18" t="s">
        <v>80</v>
      </c>
    </row>
    <row r="147" s="13" customFormat="1">
      <c r="A147" s="13"/>
      <c r="B147" s="189"/>
      <c r="C147" s="13"/>
      <c r="D147" s="185" t="s">
        <v>217</v>
      </c>
      <c r="E147" s="190" t="s">
        <v>1</v>
      </c>
      <c r="F147" s="191" t="s">
        <v>462</v>
      </c>
      <c r="G147" s="13"/>
      <c r="H147" s="192">
        <v>660</v>
      </c>
      <c r="I147" s="13"/>
      <c r="J147" s="13"/>
      <c r="K147" s="13"/>
      <c r="L147" s="189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217</v>
      </c>
      <c r="AU147" s="190" t="s">
        <v>80</v>
      </c>
      <c r="AV147" s="13" t="s">
        <v>80</v>
      </c>
      <c r="AW147" s="13" t="s">
        <v>28</v>
      </c>
      <c r="AX147" s="13" t="s">
        <v>71</v>
      </c>
      <c r="AY147" s="190" t="s">
        <v>193</v>
      </c>
    </row>
    <row r="148" s="14" customFormat="1">
      <c r="A148" s="14"/>
      <c r="B148" s="196"/>
      <c r="C148" s="14"/>
      <c r="D148" s="185" t="s">
        <v>217</v>
      </c>
      <c r="E148" s="197" t="s">
        <v>1</v>
      </c>
      <c r="F148" s="198" t="s">
        <v>219</v>
      </c>
      <c r="G148" s="14"/>
      <c r="H148" s="199">
        <v>660</v>
      </c>
      <c r="I148" s="14"/>
      <c r="J148" s="14"/>
      <c r="K148" s="14"/>
      <c r="L148" s="196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7" t="s">
        <v>217</v>
      </c>
      <c r="AU148" s="197" t="s">
        <v>80</v>
      </c>
      <c r="AV148" s="14" t="s">
        <v>94</v>
      </c>
      <c r="AW148" s="14" t="s">
        <v>28</v>
      </c>
      <c r="AX148" s="14" t="s">
        <v>71</v>
      </c>
      <c r="AY148" s="197" t="s">
        <v>193</v>
      </c>
    </row>
    <row r="149" s="13" customFormat="1">
      <c r="A149" s="13"/>
      <c r="B149" s="189"/>
      <c r="C149" s="13"/>
      <c r="D149" s="185" t="s">
        <v>217</v>
      </c>
      <c r="E149" s="190" t="s">
        <v>1</v>
      </c>
      <c r="F149" s="191" t="s">
        <v>463</v>
      </c>
      <c r="G149" s="13"/>
      <c r="H149" s="192">
        <v>640</v>
      </c>
      <c r="I149" s="13"/>
      <c r="J149" s="13"/>
      <c r="K149" s="13"/>
      <c r="L149" s="189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217</v>
      </c>
      <c r="AU149" s="190" t="s">
        <v>80</v>
      </c>
      <c r="AV149" s="13" t="s">
        <v>80</v>
      </c>
      <c r="AW149" s="13" t="s">
        <v>28</v>
      </c>
      <c r="AX149" s="13" t="s">
        <v>71</v>
      </c>
      <c r="AY149" s="190" t="s">
        <v>193</v>
      </c>
    </row>
    <row r="150" s="14" customFormat="1">
      <c r="A150" s="14"/>
      <c r="B150" s="196"/>
      <c r="C150" s="14"/>
      <c r="D150" s="185" t="s">
        <v>217</v>
      </c>
      <c r="E150" s="197" t="s">
        <v>1</v>
      </c>
      <c r="F150" s="198" t="s">
        <v>221</v>
      </c>
      <c r="G150" s="14"/>
      <c r="H150" s="199">
        <v>640</v>
      </c>
      <c r="I150" s="14"/>
      <c r="J150" s="14"/>
      <c r="K150" s="14"/>
      <c r="L150" s="196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217</v>
      </c>
      <c r="AU150" s="197" t="s">
        <v>80</v>
      </c>
      <c r="AV150" s="14" t="s">
        <v>94</v>
      </c>
      <c r="AW150" s="14" t="s">
        <v>28</v>
      </c>
      <c r="AX150" s="14" t="s">
        <v>71</v>
      </c>
      <c r="AY150" s="197" t="s">
        <v>193</v>
      </c>
    </row>
    <row r="151" s="15" customFormat="1">
      <c r="A151" s="15"/>
      <c r="B151" s="203"/>
      <c r="C151" s="15"/>
      <c r="D151" s="185" t="s">
        <v>217</v>
      </c>
      <c r="E151" s="204" t="s">
        <v>1</v>
      </c>
      <c r="F151" s="205" t="s">
        <v>222</v>
      </c>
      <c r="G151" s="15"/>
      <c r="H151" s="206">
        <v>1300</v>
      </c>
      <c r="I151" s="15"/>
      <c r="J151" s="15"/>
      <c r="K151" s="15"/>
      <c r="L151" s="203"/>
      <c r="M151" s="207"/>
      <c r="N151" s="208"/>
      <c r="O151" s="208"/>
      <c r="P151" s="208"/>
      <c r="Q151" s="208"/>
      <c r="R151" s="208"/>
      <c r="S151" s="208"/>
      <c r="T151" s="20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4" t="s">
        <v>217</v>
      </c>
      <c r="AU151" s="204" t="s">
        <v>80</v>
      </c>
      <c r="AV151" s="15" t="s">
        <v>200</v>
      </c>
      <c r="AW151" s="15" t="s">
        <v>28</v>
      </c>
      <c r="AX151" s="15" t="s">
        <v>78</v>
      </c>
      <c r="AY151" s="204" t="s">
        <v>193</v>
      </c>
    </row>
    <row r="152" s="2" customFormat="1" ht="21.75" customHeight="1">
      <c r="A152" s="31"/>
      <c r="B152" s="172"/>
      <c r="C152" s="173" t="s">
        <v>229</v>
      </c>
      <c r="D152" s="173" t="s">
        <v>195</v>
      </c>
      <c r="E152" s="174" t="s">
        <v>258</v>
      </c>
      <c r="F152" s="175" t="s">
        <v>259</v>
      </c>
      <c r="G152" s="176" t="s">
        <v>210</v>
      </c>
      <c r="H152" s="177">
        <v>270</v>
      </c>
      <c r="I152" s="178">
        <v>186</v>
      </c>
      <c r="J152" s="178">
        <f>ROUND(I152*H152,2)</f>
        <v>50220</v>
      </c>
      <c r="K152" s="175" t="s">
        <v>199</v>
      </c>
      <c r="L152" s="32"/>
      <c r="M152" s="179" t="s">
        <v>1</v>
      </c>
      <c r="N152" s="180" t="s">
        <v>36</v>
      </c>
      <c r="O152" s="181">
        <v>0.63500000000000001</v>
      </c>
      <c r="P152" s="181">
        <f>O152*H152</f>
        <v>171.44999999999999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3" t="s">
        <v>200</v>
      </c>
      <c r="AT152" s="183" t="s">
        <v>195</v>
      </c>
      <c r="AU152" s="183" t="s">
        <v>80</v>
      </c>
      <c r="AY152" s="18" t="s">
        <v>193</v>
      </c>
      <c r="BE152" s="184">
        <f>IF(N152="základní",J152,0)</f>
        <v>50220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78</v>
      </c>
      <c r="BK152" s="184">
        <f>ROUND(I152*H152,2)</f>
        <v>50220</v>
      </c>
      <c r="BL152" s="18" t="s">
        <v>200</v>
      </c>
      <c r="BM152" s="183" t="s">
        <v>464</v>
      </c>
    </row>
    <row r="153" s="2" customFormat="1">
      <c r="A153" s="31"/>
      <c r="B153" s="32"/>
      <c r="C153" s="31"/>
      <c r="D153" s="185" t="s">
        <v>202</v>
      </c>
      <c r="E153" s="31"/>
      <c r="F153" s="186" t="s">
        <v>261</v>
      </c>
      <c r="G153" s="31"/>
      <c r="H153" s="31"/>
      <c r="I153" s="31"/>
      <c r="J153" s="31"/>
      <c r="K153" s="31"/>
      <c r="L153" s="32"/>
      <c r="M153" s="187"/>
      <c r="N153" s="188"/>
      <c r="O153" s="69"/>
      <c r="P153" s="69"/>
      <c r="Q153" s="69"/>
      <c r="R153" s="69"/>
      <c r="S153" s="69"/>
      <c r="T153" s="70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202</v>
      </c>
      <c r="AU153" s="18" t="s">
        <v>80</v>
      </c>
    </row>
    <row r="154" s="13" customFormat="1">
      <c r="A154" s="13"/>
      <c r="B154" s="189"/>
      <c r="C154" s="13"/>
      <c r="D154" s="185" t="s">
        <v>217</v>
      </c>
      <c r="E154" s="190" t="s">
        <v>1</v>
      </c>
      <c r="F154" s="191" t="s">
        <v>465</v>
      </c>
      <c r="G154" s="13"/>
      <c r="H154" s="192">
        <v>270</v>
      </c>
      <c r="I154" s="13"/>
      <c r="J154" s="13"/>
      <c r="K154" s="13"/>
      <c r="L154" s="189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217</v>
      </c>
      <c r="AU154" s="190" t="s">
        <v>80</v>
      </c>
      <c r="AV154" s="13" t="s">
        <v>80</v>
      </c>
      <c r="AW154" s="13" t="s">
        <v>28</v>
      </c>
      <c r="AX154" s="13" t="s">
        <v>71</v>
      </c>
      <c r="AY154" s="190" t="s">
        <v>193</v>
      </c>
    </row>
    <row r="155" s="14" customFormat="1">
      <c r="A155" s="14"/>
      <c r="B155" s="196"/>
      <c r="C155" s="14"/>
      <c r="D155" s="185" t="s">
        <v>217</v>
      </c>
      <c r="E155" s="197" t="s">
        <v>1</v>
      </c>
      <c r="F155" s="198" t="s">
        <v>241</v>
      </c>
      <c r="G155" s="14"/>
      <c r="H155" s="199">
        <v>270</v>
      </c>
      <c r="I155" s="14"/>
      <c r="J155" s="14"/>
      <c r="K155" s="14"/>
      <c r="L155" s="196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7" t="s">
        <v>217</v>
      </c>
      <c r="AU155" s="197" t="s">
        <v>80</v>
      </c>
      <c r="AV155" s="14" t="s">
        <v>94</v>
      </c>
      <c r="AW155" s="14" t="s">
        <v>28</v>
      </c>
      <c r="AX155" s="14" t="s">
        <v>78</v>
      </c>
      <c r="AY155" s="197" t="s">
        <v>193</v>
      </c>
    </row>
    <row r="156" s="12" customFormat="1" ht="22.8" customHeight="1">
      <c r="A156" s="12"/>
      <c r="B156" s="160"/>
      <c r="C156" s="12"/>
      <c r="D156" s="161" t="s">
        <v>70</v>
      </c>
      <c r="E156" s="170" t="s">
        <v>262</v>
      </c>
      <c r="F156" s="170" t="s">
        <v>263</v>
      </c>
      <c r="G156" s="12"/>
      <c r="H156" s="12"/>
      <c r="I156" s="12"/>
      <c r="J156" s="171">
        <f>BK156</f>
        <v>493194.46000000002</v>
      </c>
      <c r="K156" s="12"/>
      <c r="L156" s="160"/>
      <c r="M156" s="164"/>
      <c r="N156" s="165"/>
      <c r="O156" s="165"/>
      <c r="P156" s="166">
        <f>SUM(P157:P158)</f>
        <v>796.33628099999999</v>
      </c>
      <c r="Q156" s="165"/>
      <c r="R156" s="166">
        <f>SUM(R157:R158)</f>
        <v>0</v>
      </c>
      <c r="S156" s="165"/>
      <c r="T156" s="167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1" t="s">
        <v>78</v>
      </c>
      <c r="AT156" s="168" t="s">
        <v>70</v>
      </c>
      <c r="AU156" s="168" t="s">
        <v>78</v>
      </c>
      <c r="AY156" s="161" t="s">
        <v>193</v>
      </c>
      <c r="BK156" s="169">
        <f>SUM(BK157:BK158)</f>
        <v>493194.46000000002</v>
      </c>
    </row>
    <row r="157" s="2" customFormat="1" ht="16.5" customHeight="1">
      <c r="A157" s="31"/>
      <c r="B157" s="172"/>
      <c r="C157" s="173" t="s">
        <v>242</v>
      </c>
      <c r="D157" s="173" t="s">
        <v>195</v>
      </c>
      <c r="E157" s="174" t="s">
        <v>264</v>
      </c>
      <c r="F157" s="175" t="s">
        <v>265</v>
      </c>
      <c r="G157" s="176" t="s">
        <v>266</v>
      </c>
      <c r="H157" s="177">
        <v>1570.683</v>
      </c>
      <c r="I157" s="178">
        <v>314</v>
      </c>
      <c r="J157" s="178">
        <f>ROUND(I157*H157,2)</f>
        <v>493194.46000000002</v>
      </c>
      <c r="K157" s="175" t="s">
        <v>199</v>
      </c>
      <c r="L157" s="32"/>
      <c r="M157" s="179" t="s">
        <v>1</v>
      </c>
      <c r="N157" s="180" t="s">
        <v>36</v>
      </c>
      <c r="O157" s="181">
        <v>0.50700000000000001</v>
      </c>
      <c r="P157" s="181">
        <f>O157*H157</f>
        <v>796.33628099999999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3" t="s">
        <v>200</v>
      </c>
      <c r="AT157" s="183" t="s">
        <v>195</v>
      </c>
      <c r="AU157" s="183" t="s">
        <v>80</v>
      </c>
      <c r="AY157" s="18" t="s">
        <v>193</v>
      </c>
      <c r="BE157" s="184">
        <f>IF(N157="základní",J157,0)</f>
        <v>493194.46000000002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78</v>
      </c>
      <c r="BK157" s="184">
        <f>ROUND(I157*H157,2)</f>
        <v>493194.46000000002</v>
      </c>
      <c r="BL157" s="18" t="s">
        <v>200</v>
      </c>
      <c r="BM157" s="183" t="s">
        <v>466</v>
      </c>
    </row>
    <row r="158" s="2" customFormat="1">
      <c r="A158" s="31"/>
      <c r="B158" s="32"/>
      <c r="C158" s="31"/>
      <c r="D158" s="185" t="s">
        <v>202</v>
      </c>
      <c r="E158" s="31"/>
      <c r="F158" s="186" t="s">
        <v>268</v>
      </c>
      <c r="G158" s="31"/>
      <c r="H158" s="31"/>
      <c r="I158" s="31"/>
      <c r="J158" s="31"/>
      <c r="K158" s="31"/>
      <c r="L158" s="32"/>
      <c r="M158" s="210"/>
      <c r="N158" s="211"/>
      <c r="O158" s="212"/>
      <c r="P158" s="212"/>
      <c r="Q158" s="212"/>
      <c r="R158" s="212"/>
      <c r="S158" s="212"/>
      <c r="T158" s="213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8" t="s">
        <v>202</v>
      </c>
      <c r="AU158" s="18" t="s">
        <v>80</v>
      </c>
    </row>
    <row r="159" s="2" customFormat="1" ht="6.96" customHeight="1">
      <c r="A159" s="31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32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autoFilter ref="C123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269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1030000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ROUND((SUM(BE122:BE133)),  2)</f>
        <v>1030000</v>
      </c>
      <c r="G35" s="31"/>
      <c r="H35" s="31"/>
      <c r="I35" s="130">
        <v>0.20999999999999999</v>
      </c>
      <c r="J35" s="129">
        <f>ROUND(((SUM(BE122:BE133))*I35),  2)</f>
        <v>216300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ROUND((SUM(BF122:BF133)),  2)</f>
        <v>0</v>
      </c>
      <c r="G36" s="31"/>
      <c r="H36" s="31"/>
      <c r="I36" s="130">
        <v>0.14999999999999999</v>
      </c>
      <c r="J36" s="129">
        <f>ROUND(((SUM(BF122:BF133))*I36),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ROUND((SUM(BG122:BG133)),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ROUND((SUM(BH122:BH133)),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ROUND((SUM(BI122:BI133)),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1246300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03 - PODŘADNÝ VÝPUSTNÝ OBJEKT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1030000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1030000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1030000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03 - PODŘADNÝ VÝPUSTNÝ OBJEKT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1030000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1030000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1030000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1030000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1030000</v>
      </c>
      <c r="K124" s="12"/>
      <c r="L124" s="160"/>
      <c r="M124" s="164"/>
      <c r="N124" s="165"/>
      <c r="O124" s="165"/>
      <c r="P124" s="166">
        <f>SUM(P125:P133)</f>
        <v>0</v>
      </c>
      <c r="Q124" s="165"/>
      <c r="R124" s="166">
        <f>SUM(R125:R133)</f>
        <v>0</v>
      </c>
      <c r="S124" s="165"/>
      <c r="T124" s="167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SUM(BK125:BK133)</f>
        <v>1030000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467</v>
      </c>
      <c r="F125" s="175" t="s">
        <v>468</v>
      </c>
      <c r="G125" s="176" t="s">
        <v>226</v>
      </c>
      <c r="H125" s="177">
        <v>1</v>
      </c>
      <c r="I125" s="178">
        <v>700000</v>
      </c>
      <c r="J125" s="178">
        <f>ROUND(I125*H125,2)</f>
        <v>700000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700000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700000</v>
      </c>
      <c r="BL125" s="18" t="s">
        <v>200</v>
      </c>
      <c r="BM125" s="183" t="s">
        <v>469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228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16.5" customHeight="1">
      <c r="A127" s="31"/>
      <c r="B127" s="172"/>
      <c r="C127" s="173" t="s">
        <v>80</v>
      </c>
      <c r="D127" s="173" t="s">
        <v>195</v>
      </c>
      <c r="E127" s="174" t="s">
        <v>470</v>
      </c>
      <c r="F127" s="175" t="s">
        <v>471</v>
      </c>
      <c r="G127" s="176" t="s">
        <v>226</v>
      </c>
      <c r="H127" s="177">
        <v>1</v>
      </c>
      <c r="I127" s="178">
        <v>30000</v>
      </c>
      <c r="J127" s="178">
        <f>ROUND(I127*H127,2)</f>
        <v>30000</v>
      </c>
      <c r="K127" s="175" t="s">
        <v>1</v>
      </c>
      <c r="L127" s="32"/>
      <c r="M127" s="179" t="s">
        <v>1</v>
      </c>
      <c r="N127" s="180" t="s">
        <v>36</v>
      </c>
      <c r="O127" s="181">
        <v>0</v>
      </c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30000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30000</v>
      </c>
      <c r="BL127" s="18" t="s">
        <v>200</v>
      </c>
      <c r="BM127" s="183" t="s">
        <v>472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473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16.5" customHeight="1">
      <c r="A129" s="31"/>
      <c r="B129" s="172"/>
      <c r="C129" s="173" t="s">
        <v>94</v>
      </c>
      <c r="D129" s="173" t="s">
        <v>195</v>
      </c>
      <c r="E129" s="174" t="s">
        <v>474</v>
      </c>
      <c r="F129" s="175" t="s">
        <v>194</v>
      </c>
      <c r="G129" s="176" t="s">
        <v>198</v>
      </c>
      <c r="H129" s="177">
        <v>120</v>
      </c>
      <c r="I129" s="178">
        <v>500</v>
      </c>
      <c r="J129" s="178">
        <f>ROUND(I129*H129,2)</f>
        <v>60000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60000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60000</v>
      </c>
      <c r="BL129" s="18" t="s">
        <v>200</v>
      </c>
      <c r="BM129" s="183" t="s">
        <v>475</v>
      </c>
    </row>
    <row r="130" s="2" customFormat="1" ht="16.5" customHeight="1">
      <c r="A130" s="31"/>
      <c r="B130" s="172"/>
      <c r="C130" s="173" t="s">
        <v>200</v>
      </c>
      <c r="D130" s="173" t="s">
        <v>195</v>
      </c>
      <c r="E130" s="174" t="s">
        <v>476</v>
      </c>
      <c r="F130" s="175" t="s">
        <v>477</v>
      </c>
      <c r="G130" s="176" t="s">
        <v>226</v>
      </c>
      <c r="H130" s="177">
        <v>1</v>
      </c>
      <c r="I130" s="178">
        <v>10000</v>
      </c>
      <c r="J130" s="178">
        <f>ROUND(I130*H130,2)</f>
        <v>10000</v>
      </c>
      <c r="K130" s="175" t="s">
        <v>1</v>
      </c>
      <c r="L130" s="32"/>
      <c r="M130" s="179" t="s">
        <v>1</v>
      </c>
      <c r="N130" s="180" t="s">
        <v>36</v>
      </c>
      <c r="O130" s="181">
        <v>0</v>
      </c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3" t="s">
        <v>200</v>
      </c>
      <c r="AT130" s="183" t="s">
        <v>195</v>
      </c>
      <c r="AU130" s="183" t="s">
        <v>80</v>
      </c>
      <c r="AY130" s="18" t="s">
        <v>193</v>
      </c>
      <c r="BE130" s="184">
        <f>IF(N130="základní",J130,0)</f>
        <v>10000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78</v>
      </c>
      <c r="BK130" s="184">
        <f>ROUND(I130*H130,2)</f>
        <v>10000</v>
      </c>
      <c r="BL130" s="18" t="s">
        <v>200</v>
      </c>
      <c r="BM130" s="183" t="s">
        <v>478</v>
      </c>
    </row>
    <row r="131" s="2" customFormat="1" ht="16.5" customHeight="1">
      <c r="A131" s="31"/>
      <c r="B131" s="172"/>
      <c r="C131" s="173" t="s">
        <v>223</v>
      </c>
      <c r="D131" s="173" t="s">
        <v>195</v>
      </c>
      <c r="E131" s="174" t="s">
        <v>479</v>
      </c>
      <c r="F131" s="175" t="s">
        <v>480</v>
      </c>
      <c r="G131" s="176" t="s">
        <v>226</v>
      </c>
      <c r="H131" s="177">
        <v>1</v>
      </c>
      <c r="I131" s="178">
        <v>20000</v>
      </c>
      <c r="J131" s="178">
        <f>ROUND(I131*H131,2)</f>
        <v>20000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20000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20000</v>
      </c>
      <c r="BL131" s="18" t="s">
        <v>200</v>
      </c>
      <c r="BM131" s="183" t="s">
        <v>481</v>
      </c>
    </row>
    <row r="132" s="2" customFormat="1" ht="16.5" customHeight="1">
      <c r="A132" s="31"/>
      <c r="B132" s="172"/>
      <c r="C132" s="173" t="s">
        <v>229</v>
      </c>
      <c r="D132" s="173" t="s">
        <v>195</v>
      </c>
      <c r="E132" s="174" t="s">
        <v>482</v>
      </c>
      <c r="F132" s="175" t="s">
        <v>483</v>
      </c>
      <c r="G132" s="176" t="s">
        <v>278</v>
      </c>
      <c r="H132" s="177">
        <v>60</v>
      </c>
      <c r="I132" s="178">
        <v>3500</v>
      </c>
      <c r="J132" s="178">
        <f>ROUND(I132*H132,2)</f>
        <v>210000</v>
      </c>
      <c r="K132" s="175" t="s">
        <v>1</v>
      </c>
      <c r="L132" s="32"/>
      <c r="M132" s="179" t="s">
        <v>1</v>
      </c>
      <c r="N132" s="180" t="s">
        <v>36</v>
      </c>
      <c r="O132" s="181">
        <v>0</v>
      </c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3" t="s">
        <v>200</v>
      </c>
      <c r="AT132" s="183" t="s">
        <v>195</v>
      </c>
      <c r="AU132" s="183" t="s">
        <v>80</v>
      </c>
      <c r="AY132" s="18" t="s">
        <v>193</v>
      </c>
      <c r="BE132" s="184">
        <f>IF(N132="základní",J132,0)</f>
        <v>210000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78</v>
      </c>
      <c r="BK132" s="184">
        <f>ROUND(I132*H132,2)</f>
        <v>210000</v>
      </c>
      <c r="BL132" s="18" t="s">
        <v>200</v>
      </c>
      <c r="BM132" s="183" t="s">
        <v>484</v>
      </c>
    </row>
    <row r="133" s="2" customFormat="1">
      <c r="A133" s="31"/>
      <c r="B133" s="32"/>
      <c r="C133" s="31"/>
      <c r="D133" s="185" t="s">
        <v>202</v>
      </c>
      <c r="E133" s="31"/>
      <c r="F133" s="186" t="s">
        <v>473</v>
      </c>
      <c r="G133" s="31"/>
      <c r="H133" s="31"/>
      <c r="I133" s="31"/>
      <c r="J133" s="31"/>
      <c r="K133" s="31"/>
      <c r="L133" s="32"/>
      <c r="M133" s="210"/>
      <c r="N133" s="211"/>
      <c r="O133" s="212"/>
      <c r="P133" s="212"/>
      <c r="Q133" s="212"/>
      <c r="R133" s="212"/>
      <c r="S133" s="212"/>
      <c r="T133" s="213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202</v>
      </c>
      <c r="AU133" s="18" t="s">
        <v>80</v>
      </c>
    </row>
    <row r="134" s="2" customFormat="1" ht="6.96" customHeight="1">
      <c r="A134" s="31"/>
      <c r="B134" s="52"/>
      <c r="C134" s="53"/>
      <c r="D134" s="53"/>
      <c r="E134" s="53"/>
      <c r="F134" s="53"/>
      <c r="G134" s="53"/>
      <c r="H134" s="53"/>
      <c r="I134" s="53"/>
      <c r="J134" s="53"/>
      <c r="K134" s="53"/>
      <c r="L134" s="32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autoFilter ref="C121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485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2063710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ROUND((SUM(BE122:BE139)),  2)</f>
        <v>2063710</v>
      </c>
      <c r="G35" s="31"/>
      <c r="H35" s="31"/>
      <c r="I35" s="130">
        <v>0.20999999999999999</v>
      </c>
      <c r="J35" s="129">
        <f>ROUND(((SUM(BE122:BE139))*I35),  2)</f>
        <v>433379.09999999998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ROUND((SUM(BF122:BF139)),  2)</f>
        <v>0</v>
      </c>
      <c r="G36" s="31"/>
      <c r="H36" s="31"/>
      <c r="I36" s="130">
        <v>0.14999999999999999</v>
      </c>
      <c r="J36" s="129">
        <f>ROUND(((SUM(BF122:BF139))*I36),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ROUND((SUM(BG122:BG139)),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ROUND((SUM(BH122:BH139)),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ROUND((SUM(BI122:BI139)),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2497089.1000000001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04 - ÚPRAVY V ZÁTOPĚ LB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2063710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2063710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2063710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04 - ÚPRAVY V ZÁTOPĚ LB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2063710</v>
      </c>
      <c r="K122" s="31"/>
      <c r="L122" s="32"/>
      <c r="M122" s="81"/>
      <c r="N122" s="65"/>
      <c r="O122" s="82"/>
      <c r="P122" s="157">
        <f>P123</f>
        <v>591.39999999999998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2063710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2063710</v>
      </c>
      <c r="K123" s="12"/>
      <c r="L123" s="160"/>
      <c r="M123" s="164"/>
      <c r="N123" s="165"/>
      <c r="O123" s="165"/>
      <c r="P123" s="166">
        <f>P124</f>
        <v>591.39999999999998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2063710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2063710</v>
      </c>
      <c r="K124" s="12"/>
      <c r="L124" s="160"/>
      <c r="M124" s="164"/>
      <c r="N124" s="165"/>
      <c r="O124" s="165"/>
      <c r="P124" s="166">
        <f>SUM(P125:P139)</f>
        <v>591.39999999999998</v>
      </c>
      <c r="Q124" s="165"/>
      <c r="R124" s="166">
        <f>SUM(R125:R139)</f>
        <v>0</v>
      </c>
      <c r="S124" s="165"/>
      <c r="T124" s="167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SUM(BK125:BK139)</f>
        <v>2063710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335</v>
      </c>
      <c r="F125" s="175" t="s">
        <v>336</v>
      </c>
      <c r="G125" s="176" t="s">
        <v>198</v>
      </c>
      <c r="H125" s="177">
        <v>1100</v>
      </c>
      <c r="I125" s="178">
        <v>89.299999999999997</v>
      </c>
      <c r="J125" s="178">
        <f>ROUND(I125*H125,2)</f>
        <v>98230</v>
      </c>
      <c r="K125" s="175" t="s">
        <v>199</v>
      </c>
      <c r="L125" s="32"/>
      <c r="M125" s="179" t="s">
        <v>1</v>
      </c>
      <c r="N125" s="180" t="s">
        <v>36</v>
      </c>
      <c r="O125" s="181">
        <v>0.085999999999999993</v>
      </c>
      <c r="P125" s="181">
        <f>O125*H125</f>
        <v>94.599999999999994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98230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98230</v>
      </c>
      <c r="BL125" s="18" t="s">
        <v>200</v>
      </c>
      <c r="BM125" s="183" t="s">
        <v>486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338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204</v>
      </c>
      <c r="F127" s="175" t="s">
        <v>205</v>
      </c>
      <c r="G127" s="176" t="s">
        <v>198</v>
      </c>
      <c r="H127" s="177">
        <v>1100</v>
      </c>
      <c r="I127" s="178">
        <v>97.400000000000006</v>
      </c>
      <c r="J127" s="178">
        <f>ROUND(I127*H127,2)</f>
        <v>107140</v>
      </c>
      <c r="K127" s="175" t="s">
        <v>199</v>
      </c>
      <c r="L127" s="32"/>
      <c r="M127" s="179" t="s">
        <v>1</v>
      </c>
      <c r="N127" s="180" t="s">
        <v>36</v>
      </c>
      <c r="O127" s="181">
        <v>0.11799999999999999</v>
      </c>
      <c r="P127" s="181">
        <f>O127*H127</f>
        <v>129.79999999999998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107140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107140</v>
      </c>
      <c r="BL127" s="18" t="s">
        <v>200</v>
      </c>
      <c r="BM127" s="183" t="s">
        <v>487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207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208</v>
      </c>
      <c r="F129" s="175" t="s">
        <v>209</v>
      </c>
      <c r="G129" s="176" t="s">
        <v>210</v>
      </c>
      <c r="H129" s="177">
        <v>3800</v>
      </c>
      <c r="I129" s="178">
        <v>21.5</v>
      </c>
      <c r="J129" s="178">
        <f>ROUND(I129*H129,2)</f>
        <v>81700</v>
      </c>
      <c r="K129" s="175" t="s">
        <v>199</v>
      </c>
      <c r="L129" s="32"/>
      <c r="M129" s="179" t="s">
        <v>1</v>
      </c>
      <c r="N129" s="180" t="s">
        <v>36</v>
      </c>
      <c r="O129" s="181">
        <v>0.025000000000000001</v>
      </c>
      <c r="P129" s="181">
        <f>O129*H129</f>
        <v>95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81700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81700</v>
      </c>
      <c r="BL129" s="18" t="s">
        <v>200</v>
      </c>
      <c r="BM129" s="183" t="s">
        <v>488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212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213</v>
      </c>
      <c r="F131" s="175" t="s">
        <v>214</v>
      </c>
      <c r="G131" s="176" t="s">
        <v>210</v>
      </c>
      <c r="H131" s="177">
        <v>3400</v>
      </c>
      <c r="I131" s="178">
        <v>69.599999999999994</v>
      </c>
      <c r="J131" s="178">
        <f>ROUND(I131*H131,2)</f>
        <v>236640</v>
      </c>
      <c r="K131" s="175" t="s">
        <v>199</v>
      </c>
      <c r="L131" s="32"/>
      <c r="M131" s="179" t="s">
        <v>1</v>
      </c>
      <c r="N131" s="180" t="s">
        <v>36</v>
      </c>
      <c r="O131" s="181">
        <v>0.080000000000000002</v>
      </c>
      <c r="P131" s="181">
        <f>O131*H131</f>
        <v>272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236640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236640</v>
      </c>
      <c r="BL131" s="18" t="s">
        <v>200</v>
      </c>
      <c r="BM131" s="183" t="s">
        <v>489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216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13" customFormat="1">
      <c r="A133" s="13"/>
      <c r="B133" s="189"/>
      <c r="C133" s="13"/>
      <c r="D133" s="185" t="s">
        <v>217</v>
      </c>
      <c r="E133" s="190" t="s">
        <v>1</v>
      </c>
      <c r="F133" s="191" t="s">
        <v>218</v>
      </c>
      <c r="G133" s="13"/>
      <c r="H133" s="192">
        <v>2800</v>
      </c>
      <c r="I133" s="13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217</v>
      </c>
      <c r="AU133" s="190" t="s">
        <v>80</v>
      </c>
      <c r="AV133" s="13" t="s">
        <v>80</v>
      </c>
      <c r="AW133" s="13" t="s">
        <v>28</v>
      </c>
      <c r="AX133" s="13" t="s">
        <v>71</v>
      </c>
      <c r="AY133" s="190" t="s">
        <v>193</v>
      </c>
    </row>
    <row r="134" s="14" customFormat="1">
      <c r="A134" s="14"/>
      <c r="B134" s="196"/>
      <c r="C134" s="14"/>
      <c r="D134" s="185" t="s">
        <v>217</v>
      </c>
      <c r="E134" s="197" t="s">
        <v>1</v>
      </c>
      <c r="F134" s="198" t="s">
        <v>219</v>
      </c>
      <c r="G134" s="14"/>
      <c r="H134" s="199">
        <v>2800</v>
      </c>
      <c r="I134" s="14"/>
      <c r="J134" s="14"/>
      <c r="K134" s="14"/>
      <c r="L134" s="196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217</v>
      </c>
      <c r="AU134" s="197" t="s">
        <v>80</v>
      </c>
      <c r="AV134" s="14" t="s">
        <v>94</v>
      </c>
      <c r="AW134" s="14" t="s">
        <v>28</v>
      </c>
      <c r="AX134" s="14" t="s">
        <v>71</v>
      </c>
      <c r="AY134" s="197" t="s">
        <v>193</v>
      </c>
    </row>
    <row r="135" s="13" customFormat="1">
      <c r="A135" s="13"/>
      <c r="B135" s="189"/>
      <c r="C135" s="13"/>
      <c r="D135" s="185" t="s">
        <v>217</v>
      </c>
      <c r="E135" s="190" t="s">
        <v>1</v>
      </c>
      <c r="F135" s="191" t="s">
        <v>375</v>
      </c>
      <c r="G135" s="13"/>
      <c r="H135" s="192">
        <v>600</v>
      </c>
      <c r="I135" s="13"/>
      <c r="J135" s="13"/>
      <c r="K135" s="13"/>
      <c r="L135" s="189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217</v>
      </c>
      <c r="AU135" s="190" t="s">
        <v>80</v>
      </c>
      <c r="AV135" s="13" t="s">
        <v>80</v>
      </c>
      <c r="AW135" s="13" t="s">
        <v>28</v>
      </c>
      <c r="AX135" s="13" t="s">
        <v>71</v>
      </c>
      <c r="AY135" s="190" t="s">
        <v>193</v>
      </c>
    </row>
    <row r="136" s="14" customFormat="1">
      <c r="A136" s="14"/>
      <c r="B136" s="196"/>
      <c r="C136" s="14"/>
      <c r="D136" s="185" t="s">
        <v>217</v>
      </c>
      <c r="E136" s="197" t="s">
        <v>1</v>
      </c>
      <c r="F136" s="198" t="s">
        <v>376</v>
      </c>
      <c r="G136" s="14"/>
      <c r="H136" s="199">
        <v>600</v>
      </c>
      <c r="I136" s="14"/>
      <c r="J136" s="14"/>
      <c r="K136" s="14"/>
      <c r="L136" s="196"/>
      <c r="M136" s="200"/>
      <c r="N136" s="201"/>
      <c r="O136" s="201"/>
      <c r="P136" s="201"/>
      <c r="Q136" s="201"/>
      <c r="R136" s="201"/>
      <c r="S136" s="201"/>
      <c r="T136" s="20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7" t="s">
        <v>217</v>
      </c>
      <c r="AU136" s="197" t="s">
        <v>80</v>
      </c>
      <c r="AV136" s="14" t="s">
        <v>94</v>
      </c>
      <c r="AW136" s="14" t="s">
        <v>28</v>
      </c>
      <c r="AX136" s="14" t="s">
        <v>71</v>
      </c>
      <c r="AY136" s="197" t="s">
        <v>193</v>
      </c>
    </row>
    <row r="137" s="15" customFormat="1">
      <c r="A137" s="15"/>
      <c r="B137" s="203"/>
      <c r="C137" s="15"/>
      <c r="D137" s="185" t="s">
        <v>217</v>
      </c>
      <c r="E137" s="204" t="s">
        <v>1</v>
      </c>
      <c r="F137" s="205" t="s">
        <v>222</v>
      </c>
      <c r="G137" s="15"/>
      <c r="H137" s="206">
        <v>3400</v>
      </c>
      <c r="I137" s="15"/>
      <c r="J137" s="15"/>
      <c r="K137" s="15"/>
      <c r="L137" s="203"/>
      <c r="M137" s="207"/>
      <c r="N137" s="208"/>
      <c r="O137" s="208"/>
      <c r="P137" s="208"/>
      <c r="Q137" s="208"/>
      <c r="R137" s="208"/>
      <c r="S137" s="208"/>
      <c r="T137" s="20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4" t="s">
        <v>217</v>
      </c>
      <c r="AU137" s="204" t="s">
        <v>80</v>
      </c>
      <c r="AV137" s="15" t="s">
        <v>200</v>
      </c>
      <c r="AW137" s="15" t="s">
        <v>28</v>
      </c>
      <c r="AX137" s="15" t="s">
        <v>78</v>
      </c>
      <c r="AY137" s="204" t="s">
        <v>193</v>
      </c>
    </row>
    <row r="138" s="2" customFormat="1" ht="21.75" customHeight="1">
      <c r="A138" s="31"/>
      <c r="B138" s="172"/>
      <c r="C138" s="173" t="s">
        <v>223</v>
      </c>
      <c r="D138" s="173" t="s">
        <v>195</v>
      </c>
      <c r="E138" s="174" t="s">
        <v>230</v>
      </c>
      <c r="F138" s="175" t="s">
        <v>231</v>
      </c>
      <c r="G138" s="176" t="s">
        <v>198</v>
      </c>
      <c r="H138" s="177">
        <v>2200</v>
      </c>
      <c r="I138" s="178">
        <v>700</v>
      </c>
      <c r="J138" s="178">
        <f>ROUND(I138*H138,2)</f>
        <v>1540000</v>
      </c>
      <c r="K138" s="175" t="s">
        <v>1</v>
      </c>
      <c r="L138" s="32"/>
      <c r="M138" s="179" t="s">
        <v>1</v>
      </c>
      <c r="N138" s="180" t="s">
        <v>36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200</v>
      </c>
      <c r="AT138" s="183" t="s">
        <v>195</v>
      </c>
      <c r="AU138" s="183" t="s">
        <v>80</v>
      </c>
      <c r="AY138" s="18" t="s">
        <v>193</v>
      </c>
      <c r="BE138" s="184">
        <f>IF(N138="základní",J138,0)</f>
        <v>1540000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78</v>
      </c>
      <c r="BK138" s="184">
        <f>ROUND(I138*H138,2)</f>
        <v>1540000</v>
      </c>
      <c r="BL138" s="18" t="s">
        <v>200</v>
      </c>
      <c r="BM138" s="183" t="s">
        <v>490</v>
      </c>
    </row>
    <row r="139" s="2" customFormat="1">
      <c r="A139" s="31"/>
      <c r="B139" s="32"/>
      <c r="C139" s="31"/>
      <c r="D139" s="185" t="s">
        <v>202</v>
      </c>
      <c r="E139" s="31"/>
      <c r="F139" s="186" t="s">
        <v>228</v>
      </c>
      <c r="G139" s="31"/>
      <c r="H139" s="31"/>
      <c r="I139" s="31"/>
      <c r="J139" s="31"/>
      <c r="K139" s="31"/>
      <c r="L139" s="32"/>
      <c r="M139" s="210"/>
      <c r="N139" s="211"/>
      <c r="O139" s="212"/>
      <c r="P139" s="212"/>
      <c r="Q139" s="212"/>
      <c r="R139" s="212"/>
      <c r="S139" s="212"/>
      <c r="T139" s="21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202</v>
      </c>
      <c r="AU139" s="18" t="s">
        <v>80</v>
      </c>
    </row>
    <row r="140" s="2" customFormat="1" ht="6.96" customHeight="1">
      <c r="A140" s="31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32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autoFilter ref="C121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491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67000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ROUND((SUM(BE122:BE130)),  2)</f>
        <v>67000</v>
      </c>
      <c r="G35" s="31"/>
      <c r="H35" s="31"/>
      <c r="I35" s="130">
        <v>0.20999999999999999</v>
      </c>
      <c r="J35" s="129">
        <f>ROUND(((SUM(BE122:BE130))*I35),  2)</f>
        <v>14070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ROUND((SUM(BF122:BF130)),  2)</f>
        <v>0</v>
      </c>
      <c r="G36" s="31"/>
      <c r="H36" s="31"/>
      <c r="I36" s="130">
        <v>0.14999999999999999</v>
      </c>
      <c r="J36" s="129">
        <f>ROUND(((SUM(BF122:BF130))*I36),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ROUND((SUM(BG122:BG130)),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ROUND((SUM(BH122:BH130)),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ROUND((SUM(BI122:BI130)),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81070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05 - OPRAVA ZEMNÍ HRÁZE LB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67000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67000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67000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05 - OPRAVA ZEMNÍ HRÁZE LB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67000</v>
      </c>
      <c r="K122" s="31"/>
      <c r="L122" s="32"/>
      <c r="M122" s="81"/>
      <c r="N122" s="65"/>
      <c r="O122" s="82"/>
      <c r="P122" s="157">
        <f>P123</f>
        <v>71.799999999999997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67000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67000</v>
      </c>
      <c r="K123" s="12"/>
      <c r="L123" s="160"/>
      <c r="M123" s="164"/>
      <c r="N123" s="165"/>
      <c r="O123" s="165"/>
      <c r="P123" s="166">
        <f>P124</f>
        <v>71.799999999999997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67000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67000</v>
      </c>
      <c r="K124" s="12"/>
      <c r="L124" s="160"/>
      <c r="M124" s="164"/>
      <c r="N124" s="165"/>
      <c r="O124" s="165"/>
      <c r="P124" s="166">
        <f>SUM(P125:P130)</f>
        <v>71.799999999999997</v>
      </c>
      <c r="Q124" s="165"/>
      <c r="R124" s="166">
        <f>SUM(R125:R130)</f>
        <v>0</v>
      </c>
      <c r="S124" s="165"/>
      <c r="T124" s="167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SUM(BK125:BK130)</f>
        <v>67000</v>
      </c>
    </row>
    <row r="125" s="2" customFormat="1" ht="33" customHeight="1">
      <c r="A125" s="31"/>
      <c r="B125" s="172"/>
      <c r="C125" s="173" t="s">
        <v>78</v>
      </c>
      <c r="D125" s="173" t="s">
        <v>195</v>
      </c>
      <c r="E125" s="174" t="s">
        <v>492</v>
      </c>
      <c r="F125" s="175" t="s">
        <v>493</v>
      </c>
      <c r="G125" s="176" t="s">
        <v>198</v>
      </c>
      <c r="H125" s="177">
        <v>200</v>
      </c>
      <c r="I125" s="178">
        <v>75</v>
      </c>
      <c r="J125" s="178">
        <f>ROUND(I125*H125,2)</f>
        <v>15000</v>
      </c>
      <c r="K125" s="175" t="s">
        <v>199</v>
      </c>
      <c r="L125" s="32"/>
      <c r="M125" s="179" t="s">
        <v>1</v>
      </c>
      <c r="N125" s="180" t="s">
        <v>36</v>
      </c>
      <c r="O125" s="181">
        <v>0.058999999999999997</v>
      </c>
      <c r="P125" s="181">
        <f>O125*H125</f>
        <v>11.799999999999999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15000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15000</v>
      </c>
      <c r="BL125" s="18" t="s">
        <v>200</v>
      </c>
      <c r="BM125" s="183" t="s">
        <v>494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495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800</v>
      </c>
      <c r="I127" s="178">
        <v>21.5</v>
      </c>
      <c r="J127" s="178">
        <f>ROUND(I127*H127,2)</f>
        <v>17200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20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17200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17200</v>
      </c>
      <c r="BL127" s="18" t="s">
        <v>200</v>
      </c>
      <c r="BM127" s="183" t="s">
        <v>496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500</v>
      </c>
      <c r="I129" s="178">
        <v>69.599999999999994</v>
      </c>
      <c r="J129" s="178">
        <f>ROUND(I129*H129,2)</f>
        <v>34800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40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34800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34800</v>
      </c>
      <c r="BL129" s="18" t="s">
        <v>200</v>
      </c>
      <c r="BM129" s="183" t="s">
        <v>497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210"/>
      <c r="N130" s="211"/>
      <c r="O130" s="212"/>
      <c r="P130" s="212"/>
      <c r="Q130" s="212"/>
      <c r="R130" s="212"/>
      <c r="S130" s="212"/>
      <c r="T130" s="21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24.75" customHeight="1">
      <c r="A11" s="31"/>
      <c r="B11" s="32"/>
      <c r="C11" s="31"/>
      <c r="D11" s="31"/>
      <c r="E11" s="59" t="s">
        <v>498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900000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ROUND((SUM(BE122:BE128)),  2)</f>
        <v>900000</v>
      </c>
      <c r="G35" s="31"/>
      <c r="H35" s="31"/>
      <c r="I35" s="130">
        <v>0.20999999999999999</v>
      </c>
      <c r="J35" s="129">
        <f>ROUND(((SUM(BE122:BE128))*I35),  2)</f>
        <v>189000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ROUND((SUM(BF122:BF128)),  2)</f>
        <v>0</v>
      </c>
      <c r="G36" s="31"/>
      <c r="H36" s="31"/>
      <c r="I36" s="130">
        <v>0.14999999999999999</v>
      </c>
      <c r="J36" s="129">
        <f>ROUND(((SUM(BF122:BF128))*I36),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ROUND((SUM(BG122:BG128)),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ROUND((SUM(BH122:BH128)),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ROUND((SUM(BI122:BI128)),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1089000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24.75" customHeight="1">
      <c r="A89" s="31"/>
      <c r="B89" s="32"/>
      <c r="C89" s="31"/>
      <c r="D89" s="31"/>
      <c r="E89" s="59" t="str">
        <f>E11</f>
        <v>SO – 06 - REKONSTRUKCE VÝPUSTNÉHO OBJEKTU LB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900000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900000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900000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4.75" customHeight="1">
      <c r="A114" s="31"/>
      <c r="B114" s="32"/>
      <c r="C114" s="31"/>
      <c r="D114" s="31"/>
      <c r="E114" s="59" t="str">
        <f>E11</f>
        <v>SO – 06 - REKONSTRUKCE VÝPUSTNÉHO OBJEKTU LB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900000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900000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900000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900000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900000</v>
      </c>
      <c r="K124" s="12"/>
      <c r="L124" s="160"/>
      <c r="M124" s="164"/>
      <c r="N124" s="165"/>
      <c r="O124" s="165"/>
      <c r="P124" s="166">
        <f>SUM(P125:P128)</f>
        <v>0</v>
      </c>
      <c r="Q124" s="165"/>
      <c r="R124" s="166">
        <f>SUM(R125:R128)</f>
        <v>0</v>
      </c>
      <c r="S124" s="165"/>
      <c r="T124" s="16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SUM(BK125:BK128)</f>
        <v>900000</v>
      </c>
    </row>
    <row r="125" s="2" customFormat="1" ht="16.5" customHeight="1">
      <c r="A125" s="31"/>
      <c r="B125" s="172"/>
      <c r="C125" s="173" t="s">
        <v>78</v>
      </c>
      <c r="D125" s="173" t="s">
        <v>195</v>
      </c>
      <c r="E125" s="174" t="s">
        <v>224</v>
      </c>
      <c r="F125" s="175" t="s">
        <v>225</v>
      </c>
      <c r="G125" s="176" t="s">
        <v>226</v>
      </c>
      <c r="H125" s="177">
        <v>1</v>
      </c>
      <c r="I125" s="178">
        <v>100000</v>
      </c>
      <c r="J125" s="178">
        <f>ROUND(I125*H125,2)</f>
        <v>100000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100000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100000</v>
      </c>
      <c r="BL125" s="18" t="s">
        <v>200</v>
      </c>
      <c r="BM125" s="183" t="s">
        <v>499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228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33" customHeight="1">
      <c r="A127" s="31"/>
      <c r="B127" s="172"/>
      <c r="C127" s="173" t="s">
        <v>80</v>
      </c>
      <c r="D127" s="173" t="s">
        <v>195</v>
      </c>
      <c r="E127" s="174" t="s">
        <v>380</v>
      </c>
      <c r="F127" s="175" t="s">
        <v>381</v>
      </c>
      <c r="G127" s="176" t="s">
        <v>226</v>
      </c>
      <c r="H127" s="177">
        <v>1</v>
      </c>
      <c r="I127" s="178">
        <v>800000</v>
      </c>
      <c r="J127" s="178">
        <f>ROUND(I127*H127,2)</f>
        <v>800000</v>
      </c>
      <c r="K127" s="175" t="s">
        <v>1</v>
      </c>
      <c r="L127" s="32"/>
      <c r="M127" s="179" t="s">
        <v>1</v>
      </c>
      <c r="N127" s="180" t="s">
        <v>36</v>
      </c>
      <c r="O127" s="181">
        <v>0</v>
      </c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800000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800000</v>
      </c>
      <c r="BL127" s="18" t="s">
        <v>200</v>
      </c>
      <c r="BM127" s="183" t="s">
        <v>500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228</v>
      </c>
      <c r="G128" s="31"/>
      <c r="H128" s="31"/>
      <c r="I128" s="31"/>
      <c r="J128" s="31"/>
      <c r="K128" s="31"/>
      <c r="L128" s="32"/>
      <c r="M128" s="210"/>
      <c r="N128" s="211"/>
      <c r="O128" s="212"/>
      <c r="P128" s="212"/>
      <c r="Q128" s="212"/>
      <c r="R128" s="212"/>
      <c r="S128" s="212"/>
      <c r="T128" s="21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6.96" customHeight="1">
      <c r="A129" s="31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2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autoFilter ref="C121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168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233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ROUND(J124, 2)</f>
        <v>1660581.3500000001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ROUND((SUM(BE124:BE148)),  2)</f>
        <v>1660581.3500000001</v>
      </c>
      <c r="G35" s="31"/>
      <c r="H35" s="31"/>
      <c r="I35" s="130">
        <v>0.20999999999999999</v>
      </c>
      <c r="J35" s="129">
        <f>ROUND(((SUM(BE124:BE148))*I35),  2)</f>
        <v>348722.08000000002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ROUND((SUM(BF124:BF148)),  2)</f>
        <v>0</v>
      </c>
      <c r="G36" s="31"/>
      <c r="H36" s="31"/>
      <c r="I36" s="130">
        <v>0.14999999999999999</v>
      </c>
      <c r="J36" s="129">
        <f>ROUND(((SUM(BF124:BF148))*I36),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ROUND((SUM(BG124:BG148)),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ROUND((SUM(BH124:BH148)),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ROUND((SUM(BI124:BI148)),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2009303.4300000002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168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02 - OPEVNĚNÍ PRAVOBŘEŽNÍ HRÁZE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J124</f>
        <v>1660581.3500000001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J125</f>
        <v>1660581.3500000001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J126</f>
        <v>122433.60000000001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234</v>
      </c>
      <c r="E101" s="148"/>
      <c r="F101" s="148"/>
      <c r="G101" s="148"/>
      <c r="H101" s="148"/>
      <c r="I101" s="148"/>
      <c r="J101" s="149">
        <f>J133</f>
        <v>1142520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235</v>
      </c>
      <c r="E102" s="148"/>
      <c r="F102" s="148"/>
      <c r="G102" s="148"/>
      <c r="H102" s="148"/>
      <c r="I102" s="148"/>
      <c r="J102" s="149">
        <f>J146</f>
        <v>395627.75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2" customFormat="1" ht="16.5" customHeight="1">
      <c r="A114" s="31"/>
      <c r="B114" s="32"/>
      <c r="C114" s="31"/>
      <c r="D114" s="31"/>
      <c r="E114" s="123" t="s">
        <v>168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169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SO – 02 - OPEVNĚNÍ PRAVOBŘEŽNÍ HRÁZE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 xml:space="preserve"> </v>
      </c>
      <c r="G118" s="31"/>
      <c r="H118" s="31"/>
      <c r="I118" s="28" t="s">
        <v>20</v>
      </c>
      <c r="J118" s="61" t="str">
        <f>IF(J14="","",J14)</f>
        <v>8. 7. 2020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22</v>
      </c>
      <c r="D120" s="31"/>
      <c r="E120" s="31"/>
      <c r="F120" s="25" t="str">
        <f>E17</f>
        <v>Povodí Moravy, s.p.</v>
      </c>
      <c r="G120" s="31"/>
      <c r="H120" s="31"/>
      <c r="I120" s="28" t="s">
        <v>27</v>
      </c>
      <c r="J120" s="29" t="str">
        <f>E23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26</v>
      </c>
      <c r="D121" s="31"/>
      <c r="E121" s="31"/>
      <c r="F121" s="25" t="str">
        <f>IF(E20="","",E20)</f>
        <v xml:space="preserve"> </v>
      </c>
      <c r="G121" s="31"/>
      <c r="H121" s="31"/>
      <c r="I121" s="28" t="s">
        <v>29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50"/>
      <c r="B123" s="151"/>
      <c r="C123" s="152" t="s">
        <v>179</v>
      </c>
      <c r="D123" s="153" t="s">
        <v>56</v>
      </c>
      <c r="E123" s="153" t="s">
        <v>52</v>
      </c>
      <c r="F123" s="153" t="s">
        <v>53</v>
      </c>
      <c r="G123" s="153" t="s">
        <v>180</v>
      </c>
      <c r="H123" s="153" t="s">
        <v>181</v>
      </c>
      <c r="I123" s="153" t="s">
        <v>182</v>
      </c>
      <c r="J123" s="153" t="s">
        <v>173</v>
      </c>
      <c r="K123" s="154" t="s">
        <v>183</v>
      </c>
      <c r="L123" s="155"/>
      <c r="M123" s="78" t="s">
        <v>1</v>
      </c>
      <c r="N123" s="79" t="s">
        <v>35</v>
      </c>
      <c r="O123" s="79" t="s">
        <v>184</v>
      </c>
      <c r="P123" s="79" t="s">
        <v>185</v>
      </c>
      <c r="Q123" s="79" t="s">
        <v>186</v>
      </c>
      <c r="R123" s="79" t="s">
        <v>187</v>
      </c>
      <c r="S123" s="79" t="s">
        <v>188</v>
      </c>
      <c r="T123" s="80" t="s">
        <v>189</v>
      </c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/>
    </row>
    <row r="124" s="2" customFormat="1" ht="22.8" customHeight="1">
      <c r="A124" s="31"/>
      <c r="B124" s="32"/>
      <c r="C124" s="85" t="s">
        <v>190</v>
      </c>
      <c r="D124" s="31"/>
      <c r="E124" s="31"/>
      <c r="F124" s="31"/>
      <c r="G124" s="31"/>
      <c r="H124" s="31"/>
      <c r="I124" s="31"/>
      <c r="J124" s="156">
        <f>BK124</f>
        <v>1660581.3500000001</v>
      </c>
      <c r="K124" s="31"/>
      <c r="L124" s="32"/>
      <c r="M124" s="81"/>
      <c r="N124" s="65"/>
      <c r="O124" s="82"/>
      <c r="P124" s="157">
        <f>P125</f>
        <v>1842.2986270000001</v>
      </c>
      <c r="Q124" s="82"/>
      <c r="R124" s="157">
        <f>R125</f>
        <v>1259.9608320000002</v>
      </c>
      <c r="S124" s="82"/>
      <c r="T124" s="158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70</v>
      </c>
      <c r="AU124" s="18" t="s">
        <v>175</v>
      </c>
      <c r="BK124" s="159">
        <f>BK125</f>
        <v>1660581.3500000001</v>
      </c>
    </row>
    <row r="125" s="12" customFormat="1" ht="25.92" customHeight="1">
      <c r="A125" s="12"/>
      <c r="B125" s="160"/>
      <c r="C125" s="12"/>
      <c r="D125" s="161" t="s">
        <v>70</v>
      </c>
      <c r="E125" s="162" t="s">
        <v>191</v>
      </c>
      <c r="F125" s="162" t="s">
        <v>192</v>
      </c>
      <c r="G125" s="12"/>
      <c r="H125" s="12"/>
      <c r="I125" s="12"/>
      <c r="J125" s="163">
        <f>BK125</f>
        <v>1660581.3500000001</v>
      </c>
      <c r="K125" s="12"/>
      <c r="L125" s="160"/>
      <c r="M125" s="164"/>
      <c r="N125" s="165"/>
      <c r="O125" s="165"/>
      <c r="P125" s="166">
        <f>P126+P133+P146</f>
        <v>1842.2986270000001</v>
      </c>
      <c r="Q125" s="165"/>
      <c r="R125" s="166">
        <f>R126+R133+R146</f>
        <v>1259.9608320000002</v>
      </c>
      <c r="S125" s="165"/>
      <c r="T125" s="167">
        <f>T126+T133+T146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1" t="s">
        <v>78</v>
      </c>
      <c r="AT125" s="168" t="s">
        <v>70</v>
      </c>
      <c r="AU125" s="168" t="s">
        <v>71</v>
      </c>
      <c r="AY125" s="161" t="s">
        <v>193</v>
      </c>
      <c r="BK125" s="169">
        <f>BK126+BK133+BK146</f>
        <v>1660581.3500000001</v>
      </c>
    </row>
    <row r="126" s="12" customFormat="1" ht="22.8" customHeight="1">
      <c r="A126" s="12"/>
      <c r="B126" s="160"/>
      <c r="C126" s="12"/>
      <c r="D126" s="161" t="s">
        <v>70</v>
      </c>
      <c r="E126" s="170" t="s">
        <v>78</v>
      </c>
      <c r="F126" s="170" t="s">
        <v>194</v>
      </c>
      <c r="G126" s="12"/>
      <c r="H126" s="12"/>
      <c r="I126" s="12"/>
      <c r="J126" s="171">
        <f>BK126</f>
        <v>122433.60000000001</v>
      </c>
      <c r="K126" s="12"/>
      <c r="L126" s="160"/>
      <c r="M126" s="164"/>
      <c r="N126" s="165"/>
      <c r="O126" s="165"/>
      <c r="P126" s="166">
        <f>SUM(P127:P132)</f>
        <v>74.188800000000015</v>
      </c>
      <c r="Q126" s="165"/>
      <c r="R126" s="166">
        <f>SUM(R127:R132)</f>
        <v>0</v>
      </c>
      <c r="S126" s="165"/>
      <c r="T126" s="167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1" t="s">
        <v>78</v>
      </c>
      <c r="AT126" s="168" t="s">
        <v>70</v>
      </c>
      <c r="AU126" s="168" t="s">
        <v>78</v>
      </c>
      <c r="AY126" s="161" t="s">
        <v>193</v>
      </c>
      <c r="BK126" s="169">
        <f>SUM(BK127:BK132)</f>
        <v>122433.60000000001</v>
      </c>
    </row>
    <row r="127" s="2" customFormat="1" ht="21.75" customHeight="1">
      <c r="A127" s="31"/>
      <c r="B127" s="172"/>
      <c r="C127" s="173" t="s">
        <v>229</v>
      </c>
      <c r="D127" s="173" t="s">
        <v>195</v>
      </c>
      <c r="E127" s="174" t="s">
        <v>236</v>
      </c>
      <c r="F127" s="175" t="s">
        <v>237</v>
      </c>
      <c r="G127" s="176" t="s">
        <v>198</v>
      </c>
      <c r="H127" s="177">
        <v>110.40000000000001</v>
      </c>
      <c r="I127" s="178">
        <v>409</v>
      </c>
      <c r="J127" s="178">
        <f>ROUND(I127*H127,2)</f>
        <v>45153.599999999999</v>
      </c>
      <c r="K127" s="175" t="s">
        <v>199</v>
      </c>
      <c r="L127" s="32"/>
      <c r="M127" s="179" t="s">
        <v>1</v>
      </c>
      <c r="N127" s="180" t="s">
        <v>36</v>
      </c>
      <c r="O127" s="181">
        <v>0.67200000000000004</v>
      </c>
      <c r="P127" s="181">
        <f>O127*H127</f>
        <v>74.188800000000015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45153.599999999999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45153.599999999999</v>
      </c>
      <c r="BL127" s="18" t="s">
        <v>200</v>
      </c>
      <c r="BM127" s="183" t="s">
        <v>238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239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13" customFormat="1">
      <c r="A129" s="13"/>
      <c r="B129" s="189"/>
      <c r="C129" s="13"/>
      <c r="D129" s="185" t="s">
        <v>217</v>
      </c>
      <c r="E129" s="190" t="s">
        <v>1</v>
      </c>
      <c r="F129" s="191" t="s">
        <v>240</v>
      </c>
      <c r="G129" s="13"/>
      <c r="H129" s="192">
        <v>110.40000000000001</v>
      </c>
      <c r="I129" s="13"/>
      <c r="J129" s="13"/>
      <c r="K129" s="13"/>
      <c r="L129" s="189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0" t="s">
        <v>217</v>
      </c>
      <c r="AU129" s="190" t="s">
        <v>80</v>
      </c>
      <c r="AV129" s="13" t="s">
        <v>80</v>
      </c>
      <c r="AW129" s="13" t="s">
        <v>28</v>
      </c>
      <c r="AX129" s="13" t="s">
        <v>71</v>
      </c>
      <c r="AY129" s="190" t="s">
        <v>193</v>
      </c>
    </row>
    <row r="130" s="14" customFormat="1">
      <c r="A130" s="14"/>
      <c r="B130" s="196"/>
      <c r="C130" s="14"/>
      <c r="D130" s="185" t="s">
        <v>217</v>
      </c>
      <c r="E130" s="197" t="s">
        <v>1</v>
      </c>
      <c r="F130" s="198" t="s">
        <v>241</v>
      </c>
      <c r="G130" s="14"/>
      <c r="H130" s="199">
        <v>110.40000000000001</v>
      </c>
      <c r="I130" s="14"/>
      <c r="J130" s="14"/>
      <c r="K130" s="14"/>
      <c r="L130" s="196"/>
      <c r="M130" s="200"/>
      <c r="N130" s="201"/>
      <c r="O130" s="201"/>
      <c r="P130" s="201"/>
      <c r="Q130" s="201"/>
      <c r="R130" s="201"/>
      <c r="S130" s="201"/>
      <c r="T130" s="20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217</v>
      </c>
      <c r="AU130" s="197" t="s">
        <v>80</v>
      </c>
      <c r="AV130" s="14" t="s">
        <v>94</v>
      </c>
      <c r="AW130" s="14" t="s">
        <v>28</v>
      </c>
      <c r="AX130" s="14" t="s">
        <v>78</v>
      </c>
      <c r="AY130" s="197" t="s">
        <v>193</v>
      </c>
    </row>
    <row r="131" s="2" customFormat="1" ht="21.75" customHeight="1">
      <c r="A131" s="31"/>
      <c r="B131" s="172"/>
      <c r="C131" s="173" t="s">
        <v>242</v>
      </c>
      <c r="D131" s="173" t="s">
        <v>195</v>
      </c>
      <c r="E131" s="174" t="s">
        <v>230</v>
      </c>
      <c r="F131" s="175" t="s">
        <v>231</v>
      </c>
      <c r="G131" s="176" t="s">
        <v>198</v>
      </c>
      <c r="H131" s="177">
        <v>110.40000000000001</v>
      </c>
      <c r="I131" s="178">
        <v>700</v>
      </c>
      <c r="J131" s="178">
        <f>ROUND(I131*H131,2)</f>
        <v>77280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77280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77280</v>
      </c>
      <c r="BL131" s="18" t="s">
        <v>200</v>
      </c>
      <c r="BM131" s="183" t="s">
        <v>243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228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12" customFormat="1" ht="22.8" customHeight="1">
      <c r="A133" s="12"/>
      <c r="B133" s="160"/>
      <c r="C133" s="12"/>
      <c r="D133" s="161" t="s">
        <v>70</v>
      </c>
      <c r="E133" s="170" t="s">
        <v>200</v>
      </c>
      <c r="F133" s="170" t="s">
        <v>244</v>
      </c>
      <c r="G133" s="12"/>
      <c r="H133" s="12"/>
      <c r="I133" s="12"/>
      <c r="J133" s="171">
        <f>BK133</f>
        <v>1142520</v>
      </c>
      <c r="K133" s="12"/>
      <c r="L133" s="160"/>
      <c r="M133" s="164"/>
      <c r="N133" s="165"/>
      <c r="O133" s="165"/>
      <c r="P133" s="166">
        <f>SUM(P134:P145)</f>
        <v>1129.3096000000001</v>
      </c>
      <c r="Q133" s="165"/>
      <c r="R133" s="166">
        <f>SUM(R134:R145)</f>
        <v>1259.9608320000002</v>
      </c>
      <c r="S133" s="165"/>
      <c r="T133" s="167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1" t="s">
        <v>78</v>
      </c>
      <c r="AT133" s="168" t="s">
        <v>70</v>
      </c>
      <c r="AU133" s="168" t="s">
        <v>78</v>
      </c>
      <c r="AY133" s="161" t="s">
        <v>193</v>
      </c>
      <c r="BK133" s="169">
        <f>SUM(BK134:BK145)</f>
        <v>1142520</v>
      </c>
    </row>
    <row r="134" s="2" customFormat="1" ht="21.75" customHeight="1">
      <c r="A134" s="31"/>
      <c r="B134" s="172"/>
      <c r="C134" s="173" t="s">
        <v>78</v>
      </c>
      <c r="D134" s="173" t="s">
        <v>195</v>
      </c>
      <c r="E134" s="174" t="s">
        <v>245</v>
      </c>
      <c r="F134" s="175" t="s">
        <v>246</v>
      </c>
      <c r="G134" s="176" t="s">
        <v>198</v>
      </c>
      <c r="H134" s="177">
        <v>480</v>
      </c>
      <c r="I134" s="178">
        <v>1570</v>
      </c>
      <c r="J134" s="178">
        <f>ROUND(I134*H134,2)</f>
        <v>753600</v>
      </c>
      <c r="K134" s="175" t="s">
        <v>199</v>
      </c>
      <c r="L134" s="32"/>
      <c r="M134" s="179" t="s">
        <v>1</v>
      </c>
      <c r="N134" s="180" t="s">
        <v>36</v>
      </c>
      <c r="O134" s="181">
        <v>0.57499999999999996</v>
      </c>
      <c r="P134" s="181">
        <f>O134*H134</f>
        <v>276</v>
      </c>
      <c r="Q134" s="181">
        <v>2.13408</v>
      </c>
      <c r="R134" s="181">
        <f>Q134*H134</f>
        <v>1024.3584000000001</v>
      </c>
      <c r="S134" s="181">
        <v>0</v>
      </c>
      <c r="T134" s="18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3" t="s">
        <v>200</v>
      </c>
      <c r="AT134" s="183" t="s">
        <v>195</v>
      </c>
      <c r="AU134" s="183" t="s">
        <v>80</v>
      </c>
      <c r="AY134" s="18" t="s">
        <v>193</v>
      </c>
      <c r="BE134" s="184">
        <f>IF(N134="základní",J134,0)</f>
        <v>753600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78</v>
      </c>
      <c r="BK134" s="184">
        <f>ROUND(I134*H134,2)</f>
        <v>753600</v>
      </c>
      <c r="BL134" s="18" t="s">
        <v>200</v>
      </c>
      <c r="BM134" s="183" t="s">
        <v>247</v>
      </c>
    </row>
    <row r="135" s="2" customFormat="1">
      <c r="A135" s="31"/>
      <c r="B135" s="32"/>
      <c r="C135" s="31"/>
      <c r="D135" s="185" t="s">
        <v>202</v>
      </c>
      <c r="E135" s="31"/>
      <c r="F135" s="186" t="s">
        <v>248</v>
      </c>
      <c r="G135" s="31"/>
      <c r="H135" s="31"/>
      <c r="I135" s="31"/>
      <c r="J135" s="31"/>
      <c r="K135" s="31"/>
      <c r="L135" s="32"/>
      <c r="M135" s="187"/>
      <c r="N135" s="188"/>
      <c r="O135" s="69"/>
      <c r="P135" s="69"/>
      <c r="Q135" s="69"/>
      <c r="R135" s="69"/>
      <c r="S135" s="69"/>
      <c r="T135" s="70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202</v>
      </c>
      <c r="AU135" s="18" t="s">
        <v>80</v>
      </c>
    </row>
    <row r="136" s="13" customFormat="1">
      <c r="A136" s="13"/>
      <c r="B136" s="189"/>
      <c r="C136" s="13"/>
      <c r="D136" s="185" t="s">
        <v>217</v>
      </c>
      <c r="E136" s="190" t="s">
        <v>1</v>
      </c>
      <c r="F136" s="191" t="s">
        <v>249</v>
      </c>
      <c r="G136" s="13"/>
      <c r="H136" s="192">
        <v>480</v>
      </c>
      <c r="I136" s="13"/>
      <c r="J136" s="13"/>
      <c r="K136" s="13"/>
      <c r="L136" s="189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0" t="s">
        <v>217</v>
      </c>
      <c r="AU136" s="190" t="s">
        <v>80</v>
      </c>
      <c r="AV136" s="13" t="s">
        <v>80</v>
      </c>
      <c r="AW136" s="13" t="s">
        <v>28</v>
      </c>
      <c r="AX136" s="13" t="s">
        <v>71</v>
      </c>
      <c r="AY136" s="190" t="s">
        <v>193</v>
      </c>
    </row>
    <row r="137" s="14" customFormat="1">
      <c r="A137" s="14"/>
      <c r="B137" s="196"/>
      <c r="C137" s="14"/>
      <c r="D137" s="185" t="s">
        <v>217</v>
      </c>
      <c r="E137" s="197" t="s">
        <v>1</v>
      </c>
      <c r="F137" s="198" t="s">
        <v>221</v>
      </c>
      <c r="G137" s="14"/>
      <c r="H137" s="199">
        <v>480</v>
      </c>
      <c r="I137" s="14"/>
      <c r="J137" s="14"/>
      <c r="K137" s="14"/>
      <c r="L137" s="196"/>
      <c r="M137" s="200"/>
      <c r="N137" s="201"/>
      <c r="O137" s="201"/>
      <c r="P137" s="201"/>
      <c r="Q137" s="201"/>
      <c r="R137" s="201"/>
      <c r="S137" s="201"/>
      <c r="T137" s="2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7" t="s">
        <v>217</v>
      </c>
      <c r="AU137" s="197" t="s">
        <v>80</v>
      </c>
      <c r="AV137" s="14" t="s">
        <v>94</v>
      </c>
      <c r="AW137" s="14" t="s">
        <v>28</v>
      </c>
      <c r="AX137" s="14" t="s">
        <v>78</v>
      </c>
      <c r="AY137" s="197" t="s">
        <v>193</v>
      </c>
    </row>
    <row r="138" s="2" customFormat="1" ht="21.75" customHeight="1">
      <c r="A138" s="31"/>
      <c r="B138" s="172"/>
      <c r="C138" s="173" t="s">
        <v>80</v>
      </c>
      <c r="D138" s="173" t="s">
        <v>195</v>
      </c>
      <c r="E138" s="174" t="s">
        <v>250</v>
      </c>
      <c r="F138" s="175" t="s">
        <v>251</v>
      </c>
      <c r="G138" s="176" t="s">
        <v>198</v>
      </c>
      <c r="H138" s="177">
        <v>110.40000000000001</v>
      </c>
      <c r="I138" s="178">
        <v>1450</v>
      </c>
      <c r="J138" s="178">
        <f>ROUND(I138*H138,2)</f>
        <v>160080</v>
      </c>
      <c r="K138" s="175" t="s">
        <v>199</v>
      </c>
      <c r="L138" s="32"/>
      <c r="M138" s="179" t="s">
        <v>1</v>
      </c>
      <c r="N138" s="180" t="s">
        <v>36</v>
      </c>
      <c r="O138" s="181">
        <v>0.67400000000000004</v>
      </c>
      <c r="P138" s="181">
        <f>O138*H138</f>
        <v>74.409600000000012</v>
      </c>
      <c r="Q138" s="181">
        <v>2.13408</v>
      </c>
      <c r="R138" s="181">
        <f>Q138*H138</f>
        <v>235.60243200000002</v>
      </c>
      <c r="S138" s="181">
        <v>0</v>
      </c>
      <c r="T138" s="18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3" t="s">
        <v>200</v>
      </c>
      <c r="AT138" s="183" t="s">
        <v>195</v>
      </c>
      <c r="AU138" s="183" t="s">
        <v>80</v>
      </c>
      <c r="AY138" s="18" t="s">
        <v>193</v>
      </c>
      <c r="BE138" s="184">
        <f>IF(N138="základní",J138,0)</f>
        <v>160080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78</v>
      </c>
      <c r="BK138" s="184">
        <f>ROUND(I138*H138,2)</f>
        <v>160080</v>
      </c>
      <c r="BL138" s="18" t="s">
        <v>200</v>
      </c>
      <c r="BM138" s="183" t="s">
        <v>252</v>
      </c>
    </row>
    <row r="139" s="2" customFormat="1">
      <c r="A139" s="31"/>
      <c r="B139" s="32"/>
      <c r="C139" s="31"/>
      <c r="D139" s="185" t="s">
        <v>202</v>
      </c>
      <c r="E139" s="31"/>
      <c r="F139" s="186" t="s">
        <v>253</v>
      </c>
      <c r="G139" s="31"/>
      <c r="H139" s="31"/>
      <c r="I139" s="31"/>
      <c r="J139" s="31"/>
      <c r="K139" s="31"/>
      <c r="L139" s="32"/>
      <c r="M139" s="187"/>
      <c r="N139" s="188"/>
      <c r="O139" s="69"/>
      <c r="P139" s="69"/>
      <c r="Q139" s="69"/>
      <c r="R139" s="69"/>
      <c r="S139" s="69"/>
      <c r="T139" s="7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202</v>
      </c>
      <c r="AU139" s="18" t="s">
        <v>80</v>
      </c>
    </row>
    <row r="140" s="13" customFormat="1">
      <c r="A140" s="13"/>
      <c r="B140" s="189"/>
      <c r="C140" s="13"/>
      <c r="D140" s="185" t="s">
        <v>217</v>
      </c>
      <c r="E140" s="190" t="s">
        <v>1</v>
      </c>
      <c r="F140" s="191" t="s">
        <v>240</v>
      </c>
      <c r="G140" s="13"/>
      <c r="H140" s="192">
        <v>110.40000000000001</v>
      </c>
      <c r="I140" s="13"/>
      <c r="J140" s="13"/>
      <c r="K140" s="13"/>
      <c r="L140" s="189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217</v>
      </c>
      <c r="AU140" s="190" t="s">
        <v>80</v>
      </c>
      <c r="AV140" s="13" t="s">
        <v>80</v>
      </c>
      <c r="AW140" s="13" t="s">
        <v>28</v>
      </c>
      <c r="AX140" s="13" t="s">
        <v>71</v>
      </c>
      <c r="AY140" s="190" t="s">
        <v>193</v>
      </c>
    </row>
    <row r="141" s="14" customFormat="1">
      <c r="A141" s="14"/>
      <c r="B141" s="196"/>
      <c r="C141" s="14"/>
      <c r="D141" s="185" t="s">
        <v>217</v>
      </c>
      <c r="E141" s="197" t="s">
        <v>1</v>
      </c>
      <c r="F141" s="198" t="s">
        <v>241</v>
      </c>
      <c r="G141" s="14"/>
      <c r="H141" s="199">
        <v>110.40000000000001</v>
      </c>
      <c r="I141" s="14"/>
      <c r="J141" s="14"/>
      <c r="K141" s="14"/>
      <c r="L141" s="196"/>
      <c r="M141" s="200"/>
      <c r="N141" s="201"/>
      <c r="O141" s="201"/>
      <c r="P141" s="201"/>
      <c r="Q141" s="201"/>
      <c r="R141" s="201"/>
      <c r="S141" s="201"/>
      <c r="T141" s="20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7" t="s">
        <v>217</v>
      </c>
      <c r="AU141" s="197" t="s">
        <v>80</v>
      </c>
      <c r="AV141" s="14" t="s">
        <v>94</v>
      </c>
      <c r="AW141" s="14" t="s">
        <v>28</v>
      </c>
      <c r="AX141" s="14" t="s">
        <v>78</v>
      </c>
      <c r="AY141" s="197" t="s">
        <v>193</v>
      </c>
    </row>
    <row r="142" s="2" customFormat="1" ht="21.75" customHeight="1">
      <c r="A142" s="31"/>
      <c r="B142" s="172"/>
      <c r="C142" s="173" t="s">
        <v>94</v>
      </c>
      <c r="D142" s="173" t="s">
        <v>195</v>
      </c>
      <c r="E142" s="174" t="s">
        <v>254</v>
      </c>
      <c r="F142" s="175" t="s">
        <v>255</v>
      </c>
      <c r="G142" s="176" t="s">
        <v>210</v>
      </c>
      <c r="H142" s="177">
        <v>1200</v>
      </c>
      <c r="I142" s="178">
        <v>169</v>
      </c>
      <c r="J142" s="178">
        <f>ROUND(I142*H142,2)</f>
        <v>202800</v>
      </c>
      <c r="K142" s="175" t="s">
        <v>199</v>
      </c>
      <c r="L142" s="32"/>
      <c r="M142" s="179" t="s">
        <v>1</v>
      </c>
      <c r="N142" s="180" t="s">
        <v>36</v>
      </c>
      <c r="O142" s="181">
        <v>0.57499999999999996</v>
      </c>
      <c r="P142" s="181">
        <f>O142*H142</f>
        <v>690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200</v>
      </c>
      <c r="AT142" s="183" t="s">
        <v>195</v>
      </c>
      <c r="AU142" s="183" t="s">
        <v>80</v>
      </c>
      <c r="AY142" s="18" t="s">
        <v>193</v>
      </c>
      <c r="BE142" s="184">
        <f>IF(N142="základní",J142,0)</f>
        <v>202800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78</v>
      </c>
      <c r="BK142" s="184">
        <f>ROUND(I142*H142,2)</f>
        <v>202800</v>
      </c>
      <c r="BL142" s="18" t="s">
        <v>200</v>
      </c>
      <c r="BM142" s="183" t="s">
        <v>256</v>
      </c>
    </row>
    <row r="143" s="2" customFormat="1">
      <c r="A143" s="31"/>
      <c r="B143" s="32"/>
      <c r="C143" s="31"/>
      <c r="D143" s="185" t="s">
        <v>202</v>
      </c>
      <c r="E143" s="31"/>
      <c r="F143" s="186" t="s">
        <v>257</v>
      </c>
      <c r="G143" s="31"/>
      <c r="H143" s="31"/>
      <c r="I143" s="31"/>
      <c r="J143" s="31"/>
      <c r="K143" s="31"/>
      <c r="L143" s="32"/>
      <c r="M143" s="187"/>
      <c r="N143" s="188"/>
      <c r="O143" s="69"/>
      <c r="P143" s="69"/>
      <c r="Q143" s="69"/>
      <c r="R143" s="69"/>
      <c r="S143" s="69"/>
      <c r="T143" s="70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202</v>
      </c>
      <c r="AU143" s="18" t="s">
        <v>80</v>
      </c>
    </row>
    <row r="144" s="2" customFormat="1" ht="21.75" customHeight="1">
      <c r="A144" s="31"/>
      <c r="B144" s="172"/>
      <c r="C144" s="173" t="s">
        <v>200</v>
      </c>
      <c r="D144" s="173" t="s">
        <v>195</v>
      </c>
      <c r="E144" s="174" t="s">
        <v>258</v>
      </c>
      <c r="F144" s="175" t="s">
        <v>259</v>
      </c>
      <c r="G144" s="176" t="s">
        <v>210</v>
      </c>
      <c r="H144" s="177">
        <v>140</v>
      </c>
      <c r="I144" s="178">
        <v>186</v>
      </c>
      <c r="J144" s="178">
        <f>ROUND(I144*H144,2)</f>
        <v>26040</v>
      </c>
      <c r="K144" s="175" t="s">
        <v>199</v>
      </c>
      <c r="L144" s="32"/>
      <c r="M144" s="179" t="s">
        <v>1</v>
      </c>
      <c r="N144" s="180" t="s">
        <v>36</v>
      </c>
      <c r="O144" s="181">
        <v>0.63500000000000001</v>
      </c>
      <c r="P144" s="181">
        <f>O144*H144</f>
        <v>88.900000000000006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3" t="s">
        <v>200</v>
      </c>
      <c r="AT144" s="183" t="s">
        <v>195</v>
      </c>
      <c r="AU144" s="183" t="s">
        <v>80</v>
      </c>
      <c r="AY144" s="18" t="s">
        <v>193</v>
      </c>
      <c r="BE144" s="184">
        <f>IF(N144="základní",J144,0)</f>
        <v>26040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78</v>
      </c>
      <c r="BK144" s="184">
        <f>ROUND(I144*H144,2)</f>
        <v>26040</v>
      </c>
      <c r="BL144" s="18" t="s">
        <v>200</v>
      </c>
      <c r="BM144" s="183" t="s">
        <v>260</v>
      </c>
    </row>
    <row r="145" s="2" customFormat="1">
      <c r="A145" s="31"/>
      <c r="B145" s="32"/>
      <c r="C145" s="31"/>
      <c r="D145" s="185" t="s">
        <v>202</v>
      </c>
      <c r="E145" s="31"/>
      <c r="F145" s="186" t="s">
        <v>261</v>
      </c>
      <c r="G145" s="31"/>
      <c r="H145" s="31"/>
      <c r="I145" s="31"/>
      <c r="J145" s="31"/>
      <c r="K145" s="31"/>
      <c r="L145" s="32"/>
      <c r="M145" s="187"/>
      <c r="N145" s="188"/>
      <c r="O145" s="69"/>
      <c r="P145" s="69"/>
      <c r="Q145" s="69"/>
      <c r="R145" s="69"/>
      <c r="S145" s="69"/>
      <c r="T145" s="70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202</v>
      </c>
      <c r="AU145" s="18" t="s">
        <v>80</v>
      </c>
    </row>
    <row r="146" s="12" customFormat="1" ht="22.8" customHeight="1">
      <c r="A146" s="12"/>
      <c r="B146" s="160"/>
      <c r="C146" s="12"/>
      <c r="D146" s="161" t="s">
        <v>70</v>
      </c>
      <c r="E146" s="170" t="s">
        <v>262</v>
      </c>
      <c r="F146" s="170" t="s">
        <v>263</v>
      </c>
      <c r="G146" s="12"/>
      <c r="H146" s="12"/>
      <c r="I146" s="12"/>
      <c r="J146" s="171">
        <f>BK146</f>
        <v>395627.75</v>
      </c>
      <c r="K146" s="12"/>
      <c r="L146" s="160"/>
      <c r="M146" s="164"/>
      <c r="N146" s="165"/>
      <c r="O146" s="165"/>
      <c r="P146" s="166">
        <f>SUM(P147:P148)</f>
        <v>638.80022700000006</v>
      </c>
      <c r="Q146" s="165"/>
      <c r="R146" s="166">
        <f>SUM(R147:R148)</f>
        <v>0</v>
      </c>
      <c r="S146" s="165"/>
      <c r="T146" s="167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1" t="s">
        <v>78</v>
      </c>
      <c r="AT146" s="168" t="s">
        <v>70</v>
      </c>
      <c r="AU146" s="168" t="s">
        <v>78</v>
      </c>
      <c r="AY146" s="161" t="s">
        <v>193</v>
      </c>
      <c r="BK146" s="169">
        <f>SUM(BK147:BK148)</f>
        <v>395627.75</v>
      </c>
    </row>
    <row r="147" s="2" customFormat="1" ht="16.5" customHeight="1">
      <c r="A147" s="31"/>
      <c r="B147" s="172"/>
      <c r="C147" s="173" t="s">
        <v>223</v>
      </c>
      <c r="D147" s="173" t="s">
        <v>195</v>
      </c>
      <c r="E147" s="174" t="s">
        <v>264</v>
      </c>
      <c r="F147" s="175" t="s">
        <v>265</v>
      </c>
      <c r="G147" s="176" t="s">
        <v>266</v>
      </c>
      <c r="H147" s="177">
        <v>1259.961</v>
      </c>
      <c r="I147" s="178">
        <v>314</v>
      </c>
      <c r="J147" s="178">
        <f>ROUND(I147*H147,2)</f>
        <v>395627.75</v>
      </c>
      <c r="K147" s="175" t="s">
        <v>199</v>
      </c>
      <c r="L147" s="32"/>
      <c r="M147" s="179" t="s">
        <v>1</v>
      </c>
      <c r="N147" s="180" t="s">
        <v>36</v>
      </c>
      <c r="O147" s="181">
        <v>0.50700000000000001</v>
      </c>
      <c r="P147" s="181">
        <f>O147*H147</f>
        <v>638.80022700000006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3" t="s">
        <v>200</v>
      </c>
      <c r="AT147" s="183" t="s">
        <v>195</v>
      </c>
      <c r="AU147" s="183" t="s">
        <v>80</v>
      </c>
      <c r="AY147" s="18" t="s">
        <v>193</v>
      </c>
      <c r="BE147" s="184">
        <f>IF(N147="základní",J147,0)</f>
        <v>395627.75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78</v>
      </c>
      <c r="BK147" s="184">
        <f>ROUND(I147*H147,2)</f>
        <v>395627.75</v>
      </c>
      <c r="BL147" s="18" t="s">
        <v>200</v>
      </c>
      <c r="BM147" s="183" t="s">
        <v>267</v>
      </c>
    </row>
    <row r="148" s="2" customFormat="1">
      <c r="A148" s="31"/>
      <c r="B148" s="32"/>
      <c r="C148" s="31"/>
      <c r="D148" s="185" t="s">
        <v>202</v>
      </c>
      <c r="E148" s="31"/>
      <c r="F148" s="186" t="s">
        <v>268</v>
      </c>
      <c r="G148" s="31"/>
      <c r="H148" s="31"/>
      <c r="I148" s="31"/>
      <c r="J148" s="31"/>
      <c r="K148" s="31"/>
      <c r="L148" s="32"/>
      <c r="M148" s="210"/>
      <c r="N148" s="211"/>
      <c r="O148" s="212"/>
      <c r="P148" s="212"/>
      <c r="Q148" s="212"/>
      <c r="R148" s="212"/>
      <c r="S148" s="212"/>
      <c r="T148" s="213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202</v>
      </c>
      <c r="AU148" s="18" t="s">
        <v>80</v>
      </c>
    </row>
    <row r="149" s="2" customFormat="1" ht="6.96" customHeight="1">
      <c r="A149" s="31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23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501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4451430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ROUND((SUM(BE122:BE132)),  2)</f>
        <v>4451430</v>
      </c>
      <c r="G35" s="31"/>
      <c r="H35" s="31"/>
      <c r="I35" s="130">
        <v>0.20999999999999999</v>
      </c>
      <c r="J35" s="129">
        <f>ROUND(((SUM(BE122:BE132))*I35),  2)</f>
        <v>934800.30000000005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ROUND((SUM(BF122:BF132)),  2)</f>
        <v>0</v>
      </c>
      <c r="G36" s="31"/>
      <c r="H36" s="31"/>
      <c r="I36" s="130">
        <v>0.14999999999999999</v>
      </c>
      <c r="J36" s="129">
        <f>ROUND(((SUM(BF122:BF132))*I36),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ROUND((SUM(BG122:BG132)),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ROUND((SUM(BH122:BH132)),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ROUND((SUM(BI122:BI132)),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5386230.2999999998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07 - ÚPRAVY V ZÁTOPĚ PB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4451430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4451430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4451430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07 - ÚPRAVY V ZÁTOPĚ PB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4451430</v>
      </c>
      <c r="K122" s="31"/>
      <c r="L122" s="32"/>
      <c r="M122" s="81"/>
      <c r="N122" s="65"/>
      <c r="O122" s="82"/>
      <c r="P122" s="157">
        <f>P123</f>
        <v>1126.5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4451430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4451430</v>
      </c>
      <c r="K123" s="12"/>
      <c r="L123" s="160"/>
      <c r="M123" s="164"/>
      <c r="N123" s="165"/>
      <c r="O123" s="165"/>
      <c r="P123" s="166">
        <f>P124</f>
        <v>1126.5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4451430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4451430</v>
      </c>
      <c r="K124" s="12"/>
      <c r="L124" s="160"/>
      <c r="M124" s="164"/>
      <c r="N124" s="165"/>
      <c r="O124" s="165"/>
      <c r="P124" s="166">
        <f>SUM(P125:P132)</f>
        <v>1126.5</v>
      </c>
      <c r="Q124" s="165"/>
      <c r="R124" s="166">
        <f>SUM(R125:R132)</f>
        <v>0</v>
      </c>
      <c r="S124" s="165"/>
      <c r="T124" s="167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SUM(BK125:BK132)</f>
        <v>4451430</v>
      </c>
    </row>
    <row r="125" s="2" customFormat="1" ht="21.75" customHeight="1">
      <c r="A125" s="31"/>
      <c r="B125" s="172"/>
      <c r="C125" s="173" t="s">
        <v>78</v>
      </c>
      <c r="D125" s="173" t="s">
        <v>195</v>
      </c>
      <c r="E125" s="174" t="s">
        <v>204</v>
      </c>
      <c r="F125" s="175" t="s">
        <v>205</v>
      </c>
      <c r="G125" s="176" t="s">
        <v>198</v>
      </c>
      <c r="H125" s="177">
        <v>5000</v>
      </c>
      <c r="I125" s="178">
        <v>97.400000000000006</v>
      </c>
      <c r="J125" s="178">
        <f>ROUND(I125*H125,2)</f>
        <v>487000</v>
      </c>
      <c r="K125" s="175" t="s">
        <v>199</v>
      </c>
      <c r="L125" s="32"/>
      <c r="M125" s="179" t="s">
        <v>1</v>
      </c>
      <c r="N125" s="180" t="s">
        <v>36</v>
      </c>
      <c r="O125" s="181">
        <v>0.11799999999999999</v>
      </c>
      <c r="P125" s="181">
        <f>O125*H125</f>
        <v>590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487000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487000</v>
      </c>
      <c r="BL125" s="18" t="s">
        <v>200</v>
      </c>
      <c r="BM125" s="183" t="s">
        <v>502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207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9300</v>
      </c>
      <c r="I127" s="178">
        <v>21.5</v>
      </c>
      <c r="J127" s="178">
        <f>ROUND(I127*H127,2)</f>
        <v>199950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232.5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199950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199950</v>
      </c>
      <c r="BL127" s="18" t="s">
        <v>200</v>
      </c>
      <c r="BM127" s="183" t="s">
        <v>503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3800</v>
      </c>
      <c r="I129" s="178">
        <v>69.599999999999994</v>
      </c>
      <c r="J129" s="178">
        <f>ROUND(I129*H129,2)</f>
        <v>264480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304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264480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264480</v>
      </c>
      <c r="BL129" s="18" t="s">
        <v>200</v>
      </c>
      <c r="BM129" s="183" t="s">
        <v>504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21.75" customHeight="1">
      <c r="A131" s="31"/>
      <c r="B131" s="172"/>
      <c r="C131" s="173" t="s">
        <v>200</v>
      </c>
      <c r="D131" s="173" t="s">
        <v>195</v>
      </c>
      <c r="E131" s="174" t="s">
        <v>230</v>
      </c>
      <c r="F131" s="175" t="s">
        <v>231</v>
      </c>
      <c r="G131" s="176" t="s">
        <v>198</v>
      </c>
      <c r="H131" s="177">
        <v>5000</v>
      </c>
      <c r="I131" s="178">
        <v>700</v>
      </c>
      <c r="J131" s="178">
        <f>ROUND(I131*H131,2)</f>
        <v>3500000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3500000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3500000</v>
      </c>
      <c r="BL131" s="18" t="s">
        <v>200</v>
      </c>
      <c r="BM131" s="183" t="s">
        <v>505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228</v>
      </c>
      <c r="G132" s="31"/>
      <c r="H132" s="31"/>
      <c r="I132" s="31"/>
      <c r="J132" s="31"/>
      <c r="K132" s="31"/>
      <c r="L132" s="32"/>
      <c r="M132" s="210"/>
      <c r="N132" s="211"/>
      <c r="O132" s="212"/>
      <c r="P132" s="212"/>
      <c r="Q132" s="212"/>
      <c r="R132" s="212"/>
      <c r="S132" s="212"/>
      <c r="T132" s="213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2" customFormat="1" ht="6.96" customHeight="1">
      <c r="A133" s="31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21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506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82010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ROUND((SUM(BE122:BE130)),  2)</f>
        <v>82010</v>
      </c>
      <c r="G35" s="31"/>
      <c r="H35" s="31"/>
      <c r="I35" s="130">
        <v>0.20999999999999999</v>
      </c>
      <c r="J35" s="129">
        <f>ROUND(((SUM(BE122:BE130))*I35),  2)</f>
        <v>17222.099999999999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ROUND((SUM(BF122:BF130)),  2)</f>
        <v>0</v>
      </c>
      <c r="G36" s="31"/>
      <c r="H36" s="31"/>
      <c r="I36" s="130">
        <v>0.14999999999999999</v>
      </c>
      <c r="J36" s="129">
        <f>ROUND(((SUM(BF122:BF130))*I36),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ROUND((SUM(BG122:BG130)),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ROUND((SUM(BH122:BH130)),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ROUND((SUM(BI122:BI130)),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99232.100000000006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08 - OPRAVA ZEMNÍ HRÁZE PB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82010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82010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82010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08 - OPRAVA ZEMNÍ HRÁZE PB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82010</v>
      </c>
      <c r="K122" s="31"/>
      <c r="L122" s="32"/>
      <c r="M122" s="81"/>
      <c r="N122" s="65"/>
      <c r="O122" s="82"/>
      <c r="P122" s="157">
        <f>P123</f>
        <v>87.75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82010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82010</v>
      </c>
      <c r="K123" s="12"/>
      <c r="L123" s="160"/>
      <c r="M123" s="164"/>
      <c r="N123" s="165"/>
      <c r="O123" s="165"/>
      <c r="P123" s="166">
        <f>P124</f>
        <v>87.75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82010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82010</v>
      </c>
      <c r="K124" s="12"/>
      <c r="L124" s="160"/>
      <c r="M124" s="164"/>
      <c r="N124" s="165"/>
      <c r="O124" s="165"/>
      <c r="P124" s="166">
        <f>SUM(P125:P130)</f>
        <v>87.75</v>
      </c>
      <c r="Q124" s="165"/>
      <c r="R124" s="166">
        <f>SUM(R125:R130)</f>
        <v>0</v>
      </c>
      <c r="S124" s="165"/>
      <c r="T124" s="167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SUM(BK125:BK130)</f>
        <v>82010</v>
      </c>
    </row>
    <row r="125" s="2" customFormat="1" ht="33" customHeight="1">
      <c r="A125" s="31"/>
      <c r="B125" s="172"/>
      <c r="C125" s="173" t="s">
        <v>78</v>
      </c>
      <c r="D125" s="173" t="s">
        <v>195</v>
      </c>
      <c r="E125" s="174" t="s">
        <v>492</v>
      </c>
      <c r="F125" s="175" t="s">
        <v>493</v>
      </c>
      <c r="G125" s="176" t="s">
        <v>198</v>
      </c>
      <c r="H125" s="177">
        <v>250</v>
      </c>
      <c r="I125" s="178">
        <v>75</v>
      </c>
      <c r="J125" s="178">
        <f>ROUND(I125*H125,2)</f>
        <v>18750</v>
      </c>
      <c r="K125" s="175" t="s">
        <v>199</v>
      </c>
      <c r="L125" s="32"/>
      <c r="M125" s="179" t="s">
        <v>1</v>
      </c>
      <c r="N125" s="180" t="s">
        <v>36</v>
      </c>
      <c r="O125" s="181">
        <v>0.058999999999999997</v>
      </c>
      <c r="P125" s="181">
        <f>O125*H125</f>
        <v>14.75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18750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18750</v>
      </c>
      <c r="BL125" s="18" t="s">
        <v>200</v>
      </c>
      <c r="BM125" s="183" t="s">
        <v>507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495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80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1000</v>
      </c>
      <c r="I127" s="178">
        <v>21.5</v>
      </c>
      <c r="J127" s="178">
        <f>ROUND(I127*H127,2)</f>
        <v>21500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25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21500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21500</v>
      </c>
      <c r="BL127" s="18" t="s">
        <v>200</v>
      </c>
      <c r="BM127" s="183" t="s">
        <v>508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94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600</v>
      </c>
      <c r="I129" s="178">
        <v>69.599999999999994</v>
      </c>
      <c r="J129" s="178">
        <f>ROUND(I129*H129,2)</f>
        <v>41760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48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41760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41760</v>
      </c>
      <c r="BL129" s="18" t="s">
        <v>200</v>
      </c>
      <c r="BM129" s="183" t="s">
        <v>509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210"/>
      <c r="N130" s="211"/>
      <c r="O130" s="212"/>
      <c r="P130" s="212"/>
      <c r="Q130" s="212"/>
      <c r="R130" s="212"/>
      <c r="S130" s="212"/>
      <c r="T130" s="21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24.75" customHeight="1">
      <c r="A11" s="31"/>
      <c r="B11" s="32"/>
      <c r="C11" s="31"/>
      <c r="D11" s="31"/>
      <c r="E11" s="59" t="s">
        <v>510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900000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ROUND((SUM(BE122:BE128)),  2)</f>
        <v>900000</v>
      </c>
      <c r="G35" s="31"/>
      <c r="H35" s="31"/>
      <c r="I35" s="130">
        <v>0.20999999999999999</v>
      </c>
      <c r="J35" s="129">
        <f>ROUND(((SUM(BE122:BE128))*I35),  2)</f>
        <v>189000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ROUND((SUM(BF122:BF128)),  2)</f>
        <v>0</v>
      </c>
      <c r="G36" s="31"/>
      <c r="H36" s="31"/>
      <c r="I36" s="130">
        <v>0.14999999999999999</v>
      </c>
      <c r="J36" s="129">
        <f>ROUND(((SUM(BF122:BF128))*I36),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ROUND((SUM(BG122:BG128)),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ROUND((SUM(BH122:BH128)),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ROUND((SUM(BI122:BI128)),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1089000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24.75" customHeight="1">
      <c r="A89" s="31"/>
      <c r="B89" s="32"/>
      <c r="C89" s="31"/>
      <c r="D89" s="31"/>
      <c r="E89" s="59" t="str">
        <f>E11</f>
        <v>SO – 09 - REKONSTRUKCE VÝPUSTNÉHO OBJEKTU PB NÁDRŽE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900000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900000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900000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4.75" customHeight="1">
      <c r="A114" s="31"/>
      <c r="B114" s="32"/>
      <c r="C114" s="31"/>
      <c r="D114" s="31"/>
      <c r="E114" s="59" t="str">
        <f>E11</f>
        <v>SO – 09 - REKONSTRUKCE VÝPUSTNÉHO OBJEKTU PB NÁDRŽE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900000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900000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900000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900000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900000</v>
      </c>
      <c r="K124" s="12"/>
      <c r="L124" s="160"/>
      <c r="M124" s="164"/>
      <c r="N124" s="165"/>
      <c r="O124" s="165"/>
      <c r="P124" s="166">
        <f>SUM(P125:P128)</f>
        <v>0</v>
      </c>
      <c r="Q124" s="165"/>
      <c r="R124" s="166">
        <f>SUM(R125:R128)</f>
        <v>0</v>
      </c>
      <c r="S124" s="165"/>
      <c r="T124" s="16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SUM(BK125:BK128)</f>
        <v>900000</v>
      </c>
    </row>
    <row r="125" s="2" customFormat="1" ht="16.5" customHeight="1">
      <c r="A125" s="31"/>
      <c r="B125" s="172"/>
      <c r="C125" s="173" t="s">
        <v>78</v>
      </c>
      <c r="D125" s="173" t="s">
        <v>195</v>
      </c>
      <c r="E125" s="174" t="s">
        <v>224</v>
      </c>
      <c r="F125" s="175" t="s">
        <v>225</v>
      </c>
      <c r="G125" s="176" t="s">
        <v>226</v>
      </c>
      <c r="H125" s="177">
        <v>1</v>
      </c>
      <c r="I125" s="178">
        <v>100000</v>
      </c>
      <c r="J125" s="178">
        <f>ROUND(I125*H125,2)</f>
        <v>100000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100000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100000</v>
      </c>
      <c r="BL125" s="18" t="s">
        <v>200</v>
      </c>
      <c r="BM125" s="183" t="s">
        <v>511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228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33" customHeight="1">
      <c r="A127" s="31"/>
      <c r="B127" s="172"/>
      <c r="C127" s="173" t="s">
        <v>80</v>
      </c>
      <c r="D127" s="173" t="s">
        <v>195</v>
      </c>
      <c r="E127" s="174" t="s">
        <v>380</v>
      </c>
      <c r="F127" s="175" t="s">
        <v>381</v>
      </c>
      <c r="G127" s="176" t="s">
        <v>226</v>
      </c>
      <c r="H127" s="177">
        <v>1</v>
      </c>
      <c r="I127" s="178">
        <v>800000</v>
      </c>
      <c r="J127" s="178">
        <f>ROUND(I127*H127,2)</f>
        <v>800000</v>
      </c>
      <c r="K127" s="175" t="s">
        <v>1</v>
      </c>
      <c r="L127" s="32"/>
      <c r="M127" s="179" t="s">
        <v>1</v>
      </c>
      <c r="N127" s="180" t="s">
        <v>36</v>
      </c>
      <c r="O127" s="181">
        <v>0</v>
      </c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800000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800000</v>
      </c>
      <c r="BL127" s="18" t="s">
        <v>200</v>
      </c>
      <c r="BM127" s="183" t="s">
        <v>512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228</v>
      </c>
      <c r="G128" s="31"/>
      <c r="H128" s="31"/>
      <c r="I128" s="31"/>
      <c r="J128" s="31"/>
      <c r="K128" s="31"/>
      <c r="L128" s="32"/>
      <c r="M128" s="210"/>
      <c r="N128" s="211"/>
      <c r="O128" s="212"/>
      <c r="P128" s="212"/>
      <c r="Q128" s="212"/>
      <c r="R128" s="212"/>
      <c r="S128" s="212"/>
      <c r="T128" s="213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6.96" customHeight="1">
      <c r="A129" s="31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2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autoFilter ref="C121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513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550000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ROUND((SUM(BE122:BE126)),  2)</f>
        <v>550000</v>
      </c>
      <c r="G35" s="31"/>
      <c r="H35" s="31"/>
      <c r="I35" s="130">
        <v>0.20999999999999999</v>
      </c>
      <c r="J35" s="129">
        <f>ROUND(((SUM(BE122:BE126))*I35),  2)</f>
        <v>115500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ROUND((SUM(BF122:BF126)),  2)</f>
        <v>0</v>
      </c>
      <c r="G36" s="31"/>
      <c r="H36" s="31"/>
      <c r="I36" s="130">
        <v>0.14999999999999999</v>
      </c>
      <c r="J36" s="129">
        <f>ROUND(((SUM(BF122:BF126))*I36),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ROUND((SUM(BG122:BG126)),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ROUND((SUM(BH122:BH126)),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ROUND((SUM(BI122:BI126)),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665500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10 - REKONSTRUKCE ODBĚRNÉHO OBJEKTU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550000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550000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550000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449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10 - REKONSTRUKCE ODBĚRNÉHO OBJEKTU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550000</v>
      </c>
      <c r="K122" s="31"/>
      <c r="L122" s="32"/>
      <c r="M122" s="81"/>
      <c r="N122" s="65"/>
      <c r="O122" s="82"/>
      <c r="P122" s="157">
        <f>P123</f>
        <v>0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550000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550000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550000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550000</v>
      </c>
      <c r="K124" s="12"/>
      <c r="L124" s="160"/>
      <c r="M124" s="164"/>
      <c r="N124" s="165"/>
      <c r="O124" s="165"/>
      <c r="P124" s="166">
        <f>SUM(P125:P126)</f>
        <v>0</v>
      </c>
      <c r="Q124" s="165"/>
      <c r="R124" s="166">
        <f>SUM(R125:R126)</f>
        <v>0</v>
      </c>
      <c r="S124" s="165"/>
      <c r="T124" s="167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SUM(BK125:BK126)</f>
        <v>550000</v>
      </c>
    </row>
    <row r="125" s="2" customFormat="1" ht="33" customHeight="1">
      <c r="A125" s="31"/>
      <c r="B125" s="172"/>
      <c r="C125" s="173" t="s">
        <v>78</v>
      </c>
      <c r="D125" s="173" t="s">
        <v>195</v>
      </c>
      <c r="E125" s="174" t="s">
        <v>384</v>
      </c>
      <c r="F125" s="175" t="s">
        <v>385</v>
      </c>
      <c r="G125" s="176" t="s">
        <v>226</v>
      </c>
      <c r="H125" s="177">
        <v>1</v>
      </c>
      <c r="I125" s="178">
        <v>550000</v>
      </c>
      <c r="J125" s="178">
        <f>ROUND(I125*H125,2)</f>
        <v>550000</v>
      </c>
      <c r="K125" s="175" t="s">
        <v>1</v>
      </c>
      <c r="L125" s="32"/>
      <c r="M125" s="179" t="s">
        <v>1</v>
      </c>
      <c r="N125" s="180" t="s">
        <v>36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550000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550000</v>
      </c>
      <c r="BL125" s="18" t="s">
        <v>200</v>
      </c>
      <c r="BM125" s="183" t="s">
        <v>514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228</v>
      </c>
      <c r="G126" s="31"/>
      <c r="H126" s="31"/>
      <c r="I126" s="31"/>
      <c r="J126" s="31"/>
      <c r="K126" s="31"/>
      <c r="L126" s="32"/>
      <c r="M126" s="210"/>
      <c r="N126" s="211"/>
      <c r="O126" s="212"/>
      <c r="P126" s="212"/>
      <c r="Q126" s="212"/>
      <c r="R126" s="212"/>
      <c r="S126" s="212"/>
      <c r="T126" s="213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6.96" customHeight="1">
      <c r="A127" s="31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32"/>
      <c r="M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autoFilter ref="C121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449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280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ROUND(J121, 2)</f>
        <v>430750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ROUND((SUM(BE121:BE143)),  2)</f>
        <v>430750</v>
      </c>
      <c r="G35" s="31"/>
      <c r="H35" s="31"/>
      <c r="I35" s="130">
        <v>0.20999999999999999</v>
      </c>
      <c r="J35" s="129">
        <f>ROUND(((SUM(BE121:BE143))*I35),  2)</f>
        <v>90457.5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ROUND((SUM(BF121:BF143)),  2)</f>
        <v>0</v>
      </c>
      <c r="G36" s="31"/>
      <c r="H36" s="31"/>
      <c r="I36" s="130">
        <v>0.14999999999999999</v>
      </c>
      <c r="J36" s="129">
        <f>ROUND(((SUM(BF121:BF143))*I36),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ROUND((SUM(BG121:BG143)),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ROUND((SUM(BH121:BH143)),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ROUND((SUM(BI121:BI143)),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521207.5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449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 - VEDLEJŠÍ ROZPOČTOVÉ NÁKLADY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J121</f>
        <v>430750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281</v>
      </c>
      <c r="E99" s="144"/>
      <c r="F99" s="144"/>
      <c r="G99" s="144"/>
      <c r="H99" s="144"/>
      <c r="I99" s="144"/>
      <c r="J99" s="145">
        <f>J122</f>
        <v>430750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="2" customFormat="1" ht="6.96" customHeight="1">
      <c r="A105" s="31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4.96" customHeight="1">
      <c r="A106" s="31"/>
      <c r="B106" s="32"/>
      <c r="C106" s="22" t="s">
        <v>178</v>
      </c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2" customHeight="1">
      <c r="A108" s="31"/>
      <c r="B108" s="32"/>
      <c r="C108" s="28" t="s">
        <v>14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6.5" customHeight="1">
      <c r="A109" s="31"/>
      <c r="B109" s="32"/>
      <c r="C109" s="31"/>
      <c r="D109" s="31"/>
      <c r="E109" s="123" t="str">
        <f>E7</f>
        <v>ÚPRAVA ZÁCHYTNÉ NÁDRŽE NAD VD KORYČANY</v>
      </c>
      <c r="F109" s="28"/>
      <c r="G109" s="28"/>
      <c r="H109" s="28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1" customFormat="1" ht="12" customHeight="1">
      <c r="B110" s="21"/>
      <c r="C110" s="28" t="s">
        <v>167</v>
      </c>
      <c r="L110" s="21"/>
    </row>
    <row r="111" s="2" customFormat="1" ht="16.5" customHeight="1">
      <c r="A111" s="31"/>
      <c r="B111" s="32"/>
      <c r="C111" s="31"/>
      <c r="D111" s="31"/>
      <c r="E111" s="123" t="s">
        <v>449</v>
      </c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169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59" t="str">
        <f>E11</f>
        <v>VRN - VEDLEJŠÍ ROZPOČTOVÉ NÁKLADY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18</v>
      </c>
      <c r="D115" s="31"/>
      <c r="E115" s="31"/>
      <c r="F115" s="25" t="str">
        <f>F14</f>
        <v xml:space="preserve"> </v>
      </c>
      <c r="G115" s="31"/>
      <c r="H115" s="31"/>
      <c r="I115" s="28" t="s">
        <v>20</v>
      </c>
      <c r="J115" s="61" t="str">
        <f>IF(J14="","",J14)</f>
        <v>8. 7. 2020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5.15" customHeight="1">
      <c r="A117" s="31"/>
      <c r="B117" s="32"/>
      <c r="C117" s="28" t="s">
        <v>22</v>
      </c>
      <c r="D117" s="31"/>
      <c r="E117" s="31"/>
      <c r="F117" s="25" t="str">
        <f>E17</f>
        <v>Povodí Moravy, s.p.</v>
      </c>
      <c r="G117" s="31"/>
      <c r="H117" s="31"/>
      <c r="I117" s="28" t="s">
        <v>27</v>
      </c>
      <c r="J117" s="29" t="str">
        <f>E23</f>
        <v xml:space="preserve"> 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26</v>
      </c>
      <c r="D118" s="31"/>
      <c r="E118" s="31"/>
      <c r="F118" s="25" t="str">
        <f>IF(E20="","",E20)</f>
        <v xml:space="preserve"> </v>
      </c>
      <c r="G118" s="31"/>
      <c r="H118" s="31"/>
      <c r="I118" s="28" t="s">
        <v>29</v>
      </c>
      <c r="J118" s="29" t="str">
        <f>E26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0.32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1" customFormat="1" ht="29.28" customHeight="1">
      <c r="A120" s="150"/>
      <c r="B120" s="151"/>
      <c r="C120" s="152" t="s">
        <v>179</v>
      </c>
      <c r="D120" s="153" t="s">
        <v>56</v>
      </c>
      <c r="E120" s="153" t="s">
        <v>52</v>
      </c>
      <c r="F120" s="153" t="s">
        <v>53</v>
      </c>
      <c r="G120" s="153" t="s">
        <v>180</v>
      </c>
      <c r="H120" s="153" t="s">
        <v>181</v>
      </c>
      <c r="I120" s="153" t="s">
        <v>182</v>
      </c>
      <c r="J120" s="153" t="s">
        <v>173</v>
      </c>
      <c r="K120" s="154" t="s">
        <v>183</v>
      </c>
      <c r="L120" s="155"/>
      <c r="M120" s="78" t="s">
        <v>1</v>
      </c>
      <c r="N120" s="79" t="s">
        <v>35</v>
      </c>
      <c r="O120" s="79" t="s">
        <v>184</v>
      </c>
      <c r="P120" s="79" t="s">
        <v>185</v>
      </c>
      <c r="Q120" s="79" t="s">
        <v>186</v>
      </c>
      <c r="R120" s="79" t="s">
        <v>187</v>
      </c>
      <c r="S120" s="79" t="s">
        <v>188</v>
      </c>
      <c r="T120" s="80" t="s">
        <v>189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1"/>
      <c r="B121" s="32"/>
      <c r="C121" s="85" t="s">
        <v>190</v>
      </c>
      <c r="D121" s="31"/>
      <c r="E121" s="31"/>
      <c r="F121" s="31"/>
      <c r="G121" s="31"/>
      <c r="H121" s="31"/>
      <c r="I121" s="31"/>
      <c r="J121" s="156">
        <f>BK121</f>
        <v>430750</v>
      </c>
      <c r="K121" s="31"/>
      <c r="L121" s="32"/>
      <c r="M121" s="81"/>
      <c r="N121" s="65"/>
      <c r="O121" s="82"/>
      <c r="P121" s="157">
        <f>P122</f>
        <v>0</v>
      </c>
      <c r="Q121" s="82"/>
      <c r="R121" s="157">
        <f>R122</f>
        <v>0</v>
      </c>
      <c r="S121" s="82"/>
      <c r="T121" s="15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70</v>
      </c>
      <c r="AU121" s="18" t="s">
        <v>175</v>
      </c>
      <c r="BK121" s="159">
        <f>BK122</f>
        <v>430750</v>
      </c>
    </row>
    <row r="122" s="12" customFormat="1" ht="25.92" customHeight="1">
      <c r="A122" s="12"/>
      <c r="B122" s="160"/>
      <c r="C122" s="12"/>
      <c r="D122" s="161" t="s">
        <v>70</v>
      </c>
      <c r="E122" s="162" t="s">
        <v>99</v>
      </c>
      <c r="F122" s="162" t="s">
        <v>282</v>
      </c>
      <c r="G122" s="12"/>
      <c r="H122" s="12"/>
      <c r="I122" s="12"/>
      <c r="J122" s="163">
        <f>BK122</f>
        <v>430750</v>
      </c>
      <c r="K122" s="12"/>
      <c r="L122" s="160"/>
      <c r="M122" s="164"/>
      <c r="N122" s="165"/>
      <c r="O122" s="165"/>
      <c r="P122" s="166">
        <f>SUM(P123:P143)</f>
        <v>0</v>
      </c>
      <c r="Q122" s="165"/>
      <c r="R122" s="166">
        <f>SUM(R123:R143)</f>
        <v>0</v>
      </c>
      <c r="S122" s="165"/>
      <c r="T122" s="167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1" t="s">
        <v>223</v>
      </c>
      <c r="AT122" s="168" t="s">
        <v>70</v>
      </c>
      <c r="AU122" s="168" t="s">
        <v>71</v>
      </c>
      <c r="AY122" s="161" t="s">
        <v>193</v>
      </c>
      <c r="BK122" s="169">
        <f>SUM(BK123:BK143)</f>
        <v>430750</v>
      </c>
    </row>
    <row r="123" s="2" customFormat="1" ht="21.75" customHeight="1">
      <c r="A123" s="31"/>
      <c r="B123" s="172"/>
      <c r="C123" s="173" t="s">
        <v>78</v>
      </c>
      <c r="D123" s="173" t="s">
        <v>195</v>
      </c>
      <c r="E123" s="174" t="s">
        <v>283</v>
      </c>
      <c r="F123" s="175" t="s">
        <v>284</v>
      </c>
      <c r="G123" s="176" t="s">
        <v>198</v>
      </c>
      <c r="H123" s="177">
        <v>11900</v>
      </c>
      <c r="I123" s="178">
        <v>2.5</v>
      </c>
      <c r="J123" s="178">
        <f>ROUND(I123*H123,2)</f>
        <v>29750</v>
      </c>
      <c r="K123" s="175" t="s">
        <v>1</v>
      </c>
      <c r="L123" s="32"/>
      <c r="M123" s="179" t="s">
        <v>1</v>
      </c>
      <c r="N123" s="180" t="s">
        <v>36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285</v>
      </c>
      <c r="AT123" s="183" t="s">
        <v>195</v>
      </c>
      <c r="AU123" s="183" t="s">
        <v>78</v>
      </c>
      <c r="AY123" s="18" t="s">
        <v>193</v>
      </c>
      <c r="BE123" s="184">
        <f>IF(N123="základní",J123,0)</f>
        <v>29750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29750</v>
      </c>
      <c r="BL123" s="18" t="s">
        <v>285</v>
      </c>
      <c r="BM123" s="183" t="s">
        <v>515</v>
      </c>
    </row>
    <row r="124" s="2" customFormat="1" ht="33" customHeight="1">
      <c r="A124" s="31"/>
      <c r="B124" s="172"/>
      <c r="C124" s="173" t="s">
        <v>80</v>
      </c>
      <c r="D124" s="173" t="s">
        <v>195</v>
      </c>
      <c r="E124" s="174" t="s">
        <v>287</v>
      </c>
      <c r="F124" s="175" t="s">
        <v>288</v>
      </c>
      <c r="G124" s="176" t="s">
        <v>226</v>
      </c>
      <c r="H124" s="177">
        <v>1</v>
      </c>
      <c r="I124" s="178">
        <v>40000</v>
      </c>
      <c r="J124" s="178">
        <f>ROUND(I124*H124,2)</f>
        <v>40000</v>
      </c>
      <c r="K124" s="175" t="s">
        <v>1</v>
      </c>
      <c r="L124" s="32"/>
      <c r="M124" s="179" t="s">
        <v>1</v>
      </c>
      <c r="N124" s="180" t="s">
        <v>36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3" t="s">
        <v>285</v>
      </c>
      <c r="AT124" s="183" t="s">
        <v>195</v>
      </c>
      <c r="AU124" s="183" t="s">
        <v>78</v>
      </c>
      <c r="AY124" s="18" t="s">
        <v>193</v>
      </c>
      <c r="BE124" s="184">
        <f>IF(N124="základní",J124,0)</f>
        <v>40000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78</v>
      </c>
      <c r="BK124" s="184">
        <f>ROUND(I124*H124,2)</f>
        <v>40000</v>
      </c>
      <c r="BL124" s="18" t="s">
        <v>285</v>
      </c>
      <c r="BM124" s="183" t="s">
        <v>516</v>
      </c>
    </row>
    <row r="125" s="2" customFormat="1">
      <c r="A125" s="31"/>
      <c r="B125" s="32"/>
      <c r="C125" s="31"/>
      <c r="D125" s="185" t="s">
        <v>202</v>
      </c>
      <c r="E125" s="31"/>
      <c r="F125" s="186" t="s">
        <v>290</v>
      </c>
      <c r="G125" s="31"/>
      <c r="H125" s="31"/>
      <c r="I125" s="31"/>
      <c r="J125" s="31"/>
      <c r="K125" s="31"/>
      <c r="L125" s="32"/>
      <c r="M125" s="187"/>
      <c r="N125" s="188"/>
      <c r="O125" s="69"/>
      <c r="P125" s="69"/>
      <c r="Q125" s="69"/>
      <c r="R125" s="69"/>
      <c r="S125" s="69"/>
      <c r="T125" s="70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202</v>
      </c>
      <c r="AU125" s="18" t="s">
        <v>78</v>
      </c>
    </row>
    <row r="126" s="2" customFormat="1" ht="33" customHeight="1">
      <c r="A126" s="31"/>
      <c r="B126" s="172"/>
      <c r="C126" s="173" t="s">
        <v>94</v>
      </c>
      <c r="D126" s="173" t="s">
        <v>195</v>
      </c>
      <c r="E126" s="174" t="s">
        <v>291</v>
      </c>
      <c r="F126" s="175" t="s">
        <v>292</v>
      </c>
      <c r="G126" s="176" t="s">
        <v>226</v>
      </c>
      <c r="H126" s="177">
        <v>1</v>
      </c>
      <c r="I126" s="178">
        <v>120000</v>
      </c>
      <c r="J126" s="178">
        <f>ROUND(I126*H126,2)</f>
        <v>120000</v>
      </c>
      <c r="K126" s="175" t="s">
        <v>1</v>
      </c>
      <c r="L126" s="32"/>
      <c r="M126" s="179" t="s">
        <v>1</v>
      </c>
      <c r="N126" s="180" t="s">
        <v>36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3" t="s">
        <v>285</v>
      </c>
      <c r="AT126" s="183" t="s">
        <v>195</v>
      </c>
      <c r="AU126" s="183" t="s">
        <v>78</v>
      </c>
      <c r="AY126" s="18" t="s">
        <v>193</v>
      </c>
      <c r="BE126" s="184">
        <f>IF(N126="základní",J126,0)</f>
        <v>120000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120000</v>
      </c>
      <c r="BL126" s="18" t="s">
        <v>285</v>
      </c>
      <c r="BM126" s="183" t="s">
        <v>517</v>
      </c>
    </row>
    <row r="127" s="2" customFormat="1">
      <c r="A127" s="31"/>
      <c r="B127" s="32"/>
      <c r="C127" s="31"/>
      <c r="D127" s="185" t="s">
        <v>202</v>
      </c>
      <c r="E127" s="31"/>
      <c r="F127" s="186" t="s">
        <v>294</v>
      </c>
      <c r="G127" s="31"/>
      <c r="H127" s="31"/>
      <c r="I127" s="31"/>
      <c r="J127" s="31"/>
      <c r="K127" s="31"/>
      <c r="L127" s="32"/>
      <c r="M127" s="187"/>
      <c r="N127" s="188"/>
      <c r="O127" s="69"/>
      <c r="P127" s="69"/>
      <c r="Q127" s="69"/>
      <c r="R127" s="69"/>
      <c r="S127" s="69"/>
      <c r="T127" s="70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202</v>
      </c>
      <c r="AU127" s="18" t="s">
        <v>78</v>
      </c>
    </row>
    <row r="128" s="2" customFormat="1" ht="16.5" customHeight="1">
      <c r="A128" s="31"/>
      <c r="B128" s="172"/>
      <c r="C128" s="173" t="s">
        <v>200</v>
      </c>
      <c r="D128" s="173" t="s">
        <v>195</v>
      </c>
      <c r="E128" s="174" t="s">
        <v>295</v>
      </c>
      <c r="F128" s="175" t="s">
        <v>296</v>
      </c>
      <c r="G128" s="176" t="s">
        <v>226</v>
      </c>
      <c r="H128" s="177">
        <v>1</v>
      </c>
      <c r="I128" s="178">
        <v>40000</v>
      </c>
      <c r="J128" s="178">
        <f>ROUND(I128*H128,2)</f>
        <v>40000</v>
      </c>
      <c r="K128" s="175" t="s">
        <v>1</v>
      </c>
      <c r="L128" s="32"/>
      <c r="M128" s="179" t="s">
        <v>1</v>
      </c>
      <c r="N128" s="180" t="s">
        <v>36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285</v>
      </c>
      <c r="AT128" s="183" t="s">
        <v>195</v>
      </c>
      <c r="AU128" s="183" t="s">
        <v>78</v>
      </c>
      <c r="AY128" s="18" t="s">
        <v>193</v>
      </c>
      <c r="BE128" s="184">
        <f>IF(N128="základní",J128,0)</f>
        <v>40000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78</v>
      </c>
      <c r="BK128" s="184">
        <f>ROUND(I128*H128,2)</f>
        <v>40000</v>
      </c>
      <c r="BL128" s="18" t="s">
        <v>285</v>
      </c>
      <c r="BM128" s="183" t="s">
        <v>518</v>
      </c>
    </row>
    <row r="129" s="2" customFormat="1" ht="16.5" customHeight="1">
      <c r="A129" s="31"/>
      <c r="B129" s="172"/>
      <c r="C129" s="173" t="s">
        <v>223</v>
      </c>
      <c r="D129" s="173" t="s">
        <v>195</v>
      </c>
      <c r="E129" s="174" t="s">
        <v>298</v>
      </c>
      <c r="F129" s="175" t="s">
        <v>299</v>
      </c>
      <c r="G129" s="176" t="s">
        <v>226</v>
      </c>
      <c r="H129" s="177">
        <v>1</v>
      </c>
      <c r="I129" s="178">
        <v>25000</v>
      </c>
      <c r="J129" s="178">
        <f>ROUND(I129*H129,2)</f>
        <v>25000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285</v>
      </c>
      <c r="AT129" s="183" t="s">
        <v>195</v>
      </c>
      <c r="AU129" s="183" t="s">
        <v>78</v>
      </c>
      <c r="AY129" s="18" t="s">
        <v>193</v>
      </c>
      <c r="BE129" s="184">
        <f>IF(N129="základní",J129,0)</f>
        <v>25000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25000</v>
      </c>
      <c r="BL129" s="18" t="s">
        <v>285</v>
      </c>
      <c r="BM129" s="183" t="s">
        <v>519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301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78</v>
      </c>
    </row>
    <row r="131" s="2" customFormat="1" ht="16.5" customHeight="1">
      <c r="A131" s="31"/>
      <c r="B131" s="172"/>
      <c r="C131" s="173" t="s">
        <v>229</v>
      </c>
      <c r="D131" s="173" t="s">
        <v>195</v>
      </c>
      <c r="E131" s="174" t="s">
        <v>302</v>
      </c>
      <c r="F131" s="175" t="s">
        <v>303</v>
      </c>
      <c r="G131" s="176" t="s">
        <v>226</v>
      </c>
      <c r="H131" s="177">
        <v>1</v>
      </c>
      <c r="I131" s="178">
        <v>15000</v>
      </c>
      <c r="J131" s="178">
        <f>ROUND(I131*H131,2)</f>
        <v>15000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285</v>
      </c>
      <c r="AT131" s="183" t="s">
        <v>195</v>
      </c>
      <c r="AU131" s="183" t="s">
        <v>78</v>
      </c>
      <c r="AY131" s="18" t="s">
        <v>193</v>
      </c>
      <c r="BE131" s="184">
        <f>IF(N131="základní",J131,0)</f>
        <v>15000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15000</v>
      </c>
      <c r="BL131" s="18" t="s">
        <v>285</v>
      </c>
      <c r="BM131" s="183" t="s">
        <v>520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305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78</v>
      </c>
    </row>
    <row r="133" s="2" customFormat="1" ht="16.5" customHeight="1">
      <c r="A133" s="31"/>
      <c r="B133" s="172"/>
      <c r="C133" s="173" t="s">
        <v>242</v>
      </c>
      <c r="D133" s="173" t="s">
        <v>195</v>
      </c>
      <c r="E133" s="174" t="s">
        <v>306</v>
      </c>
      <c r="F133" s="175" t="s">
        <v>307</v>
      </c>
      <c r="G133" s="176" t="s">
        <v>226</v>
      </c>
      <c r="H133" s="177">
        <v>1</v>
      </c>
      <c r="I133" s="178">
        <v>15000</v>
      </c>
      <c r="J133" s="178">
        <f>ROUND(I133*H133,2)</f>
        <v>15000</v>
      </c>
      <c r="K133" s="175" t="s">
        <v>1</v>
      </c>
      <c r="L133" s="32"/>
      <c r="M133" s="179" t="s">
        <v>1</v>
      </c>
      <c r="N133" s="180" t="s">
        <v>36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285</v>
      </c>
      <c r="AT133" s="183" t="s">
        <v>195</v>
      </c>
      <c r="AU133" s="183" t="s">
        <v>78</v>
      </c>
      <c r="AY133" s="18" t="s">
        <v>193</v>
      </c>
      <c r="BE133" s="184">
        <f>IF(N133="základní",J133,0)</f>
        <v>15000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78</v>
      </c>
      <c r="BK133" s="184">
        <f>ROUND(I133*H133,2)</f>
        <v>15000</v>
      </c>
      <c r="BL133" s="18" t="s">
        <v>285</v>
      </c>
      <c r="BM133" s="183" t="s">
        <v>521</v>
      </c>
    </row>
    <row r="134" s="2" customFormat="1">
      <c r="A134" s="31"/>
      <c r="B134" s="32"/>
      <c r="C134" s="31"/>
      <c r="D134" s="185" t="s">
        <v>202</v>
      </c>
      <c r="E134" s="31"/>
      <c r="F134" s="186" t="s">
        <v>309</v>
      </c>
      <c r="G134" s="31"/>
      <c r="H134" s="31"/>
      <c r="I134" s="31"/>
      <c r="J134" s="31"/>
      <c r="K134" s="31"/>
      <c r="L134" s="32"/>
      <c r="M134" s="187"/>
      <c r="N134" s="188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202</v>
      </c>
      <c r="AU134" s="18" t="s">
        <v>78</v>
      </c>
    </row>
    <row r="135" s="2" customFormat="1" ht="33" customHeight="1">
      <c r="A135" s="31"/>
      <c r="B135" s="172"/>
      <c r="C135" s="173" t="s">
        <v>310</v>
      </c>
      <c r="D135" s="173" t="s">
        <v>195</v>
      </c>
      <c r="E135" s="174" t="s">
        <v>311</v>
      </c>
      <c r="F135" s="175" t="s">
        <v>312</v>
      </c>
      <c r="G135" s="176" t="s">
        <v>226</v>
      </c>
      <c r="H135" s="177">
        <v>1</v>
      </c>
      <c r="I135" s="178">
        <v>1000</v>
      </c>
      <c r="J135" s="178">
        <f>ROUND(I135*H135,2)</f>
        <v>1000</v>
      </c>
      <c r="K135" s="175" t="s">
        <v>1</v>
      </c>
      <c r="L135" s="32"/>
      <c r="M135" s="179" t="s">
        <v>1</v>
      </c>
      <c r="N135" s="180" t="s">
        <v>36</v>
      </c>
      <c r="O135" s="181">
        <v>0</v>
      </c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285</v>
      </c>
      <c r="AT135" s="183" t="s">
        <v>195</v>
      </c>
      <c r="AU135" s="183" t="s">
        <v>78</v>
      </c>
      <c r="AY135" s="18" t="s">
        <v>193</v>
      </c>
      <c r="BE135" s="184">
        <f>IF(N135="základní",J135,0)</f>
        <v>1000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78</v>
      </c>
      <c r="BK135" s="184">
        <f>ROUND(I135*H135,2)</f>
        <v>1000</v>
      </c>
      <c r="BL135" s="18" t="s">
        <v>285</v>
      </c>
      <c r="BM135" s="183" t="s">
        <v>522</v>
      </c>
    </row>
    <row r="136" s="2" customFormat="1">
      <c r="A136" s="31"/>
      <c r="B136" s="32"/>
      <c r="C136" s="31"/>
      <c r="D136" s="185" t="s">
        <v>202</v>
      </c>
      <c r="E136" s="31"/>
      <c r="F136" s="186" t="s">
        <v>312</v>
      </c>
      <c r="G136" s="31"/>
      <c r="H136" s="31"/>
      <c r="I136" s="31"/>
      <c r="J136" s="31"/>
      <c r="K136" s="31"/>
      <c r="L136" s="32"/>
      <c r="M136" s="187"/>
      <c r="N136" s="188"/>
      <c r="O136" s="69"/>
      <c r="P136" s="69"/>
      <c r="Q136" s="69"/>
      <c r="R136" s="69"/>
      <c r="S136" s="69"/>
      <c r="T136" s="70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202</v>
      </c>
      <c r="AU136" s="18" t="s">
        <v>78</v>
      </c>
    </row>
    <row r="137" s="2" customFormat="1" ht="16.5" customHeight="1">
      <c r="A137" s="31"/>
      <c r="B137" s="172"/>
      <c r="C137" s="173" t="s">
        <v>314</v>
      </c>
      <c r="D137" s="173" t="s">
        <v>195</v>
      </c>
      <c r="E137" s="174" t="s">
        <v>315</v>
      </c>
      <c r="F137" s="175" t="s">
        <v>316</v>
      </c>
      <c r="G137" s="176" t="s">
        <v>226</v>
      </c>
      <c r="H137" s="177">
        <v>1</v>
      </c>
      <c r="I137" s="178">
        <v>5000</v>
      </c>
      <c r="J137" s="178">
        <f>ROUND(I137*H137,2)</f>
        <v>5000</v>
      </c>
      <c r="K137" s="175" t="s">
        <v>1</v>
      </c>
      <c r="L137" s="32"/>
      <c r="M137" s="179" t="s">
        <v>1</v>
      </c>
      <c r="N137" s="180" t="s">
        <v>36</v>
      </c>
      <c r="O137" s="181">
        <v>0</v>
      </c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285</v>
      </c>
      <c r="AT137" s="183" t="s">
        <v>195</v>
      </c>
      <c r="AU137" s="183" t="s">
        <v>78</v>
      </c>
      <c r="AY137" s="18" t="s">
        <v>193</v>
      </c>
      <c r="BE137" s="184">
        <f>IF(N137="základní",J137,0)</f>
        <v>5000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78</v>
      </c>
      <c r="BK137" s="184">
        <f>ROUND(I137*H137,2)</f>
        <v>5000</v>
      </c>
      <c r="BL137" s="18" t="s">
        <v>285</v>
      </c>
      <c r="BM137" s="183" t="s">
        <v>523</v>
      </c>
    </row>
    <row r="138" s="2" customFormat="1">
      <c r="A138" s="31"/>
      <c r="B138" s="32"/>
      <c r="C138" s="31"/>
      <c r="D138" s="185" t="s">
        <v>202</v>
      </c>
      <c r="E138" s="31"/>
      <c r="F138" s="186" t="s">
        <v>318</v>
      </c>
      <c r="G138" s="31"/>
      <c r="H138" s="31"/>
      <c r="I138" s="31"/>
      <c r="J138" s="31"/>
      <c r="K138" s="31"/>
      <c r="L138" s="32"/>
      <c r="M138" s="187"/>
      <c r="N138" s="188"/>
      <c r="O138" s="69"/>
      <c r="P138" s="69"/>
      <c r="Q138" s="69"/>
      <c r="R138" s="69"/>
      <c r="S138" s="69"/>
      <c r="T138" s="70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202</v>
      </c>
      <c r="AU138" s="18" t="s">
        <v>78</v>
      </c>
    </row>
    <row r="139" s="2" customFormat="1" ht="21.75" customHeight="1">
      <c r="A139" s="31"/>
      <c r="B139" s="172"/>
      <c r="C139" s="173" t="s">
        <v>319</v>
      </c>
      <c r="D139" s="173" t="s">
        <v>195</v>
      </c>
      <c r="E139" s="174" t="s">
        <v>320</v>
      </c>
      <c r="F139" s="175" t="s">
        <v>321</v>
      </c>
      <c r="G139" s="176" t="s">
        <v>226</v>
      </c>
      <c r="H139" s="177">
        <v>1</v>
      </c>
      <c r="I139" s="178">
        <v>60000</v>
      </c>
      <c r="J139" s="178">
        <f>ROUND(I139*H139,2)</f>
        <v>60000</v>
      </c>
      <c r="K139" s="175" t="s">
        <v>1</v>
      </c>
      <c r="L139" s="32"/>
      <c r="M139" s="179" t="s">
        <v>1</v>
      </c>
      <c r="N139" s="180" t="s">
        <v>36</v>
      </c>
      <c r="O139" s="181">
        <v>0</v>
      </c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3" t="s">
        <v>285</v>
      </c>
      <c r="AT139" s="183" t="s">
        <v>195</v>
      </c>
      <c r="AU139" s="183" t="s">
        <v>78</v>
      </c>
      <c r="AY139" s="18" t="s">
        <v>193</v>
      </c>
      <c r="BE139" s="184">
        <f>IF(N139="základní",J139,0)</f>
        <v>60000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78</v>
      </c>
      <c r="BK139" s="184">
        <f>ROUND(I139*H139,2)</f>
        <v>60000</v>
      </c>
      <c r="BL139" s="18" t="s">
        <v>285</v>
      </c>
      <c r="BM139" s="183" t="s">
        <v>524</v>
      </c>
    </row>
    <row r="140" s="2" customFormat="1" ht="21.75" customHeight="1">
      <c r="A140" s="31"/>
      <c r="B140" s="172"/>
      <c r="C140" s="173" t="s">
        <v>323</v>
      </c>
      <c r="D140" s="173" t="s">
        <v>195</v>
      </c>
      <c r="E140" s="174" t="s">
        <v>324</v>
      </c>
      <c r="F140" s="175" t="s">
        <v>325</v>
      </c>
      <c r="G140" s="176" t="s">
        <v>226</v>
      </c>
      <c r="H140" s="177">
        <v>1</v>
      </c>
      <c r="I140" s="178">
        <v>50000</v>
      </c>
      <c r="J140" s="178">
        <f>ROUND(I140*H140,2)</f>
        <v>50000</v>
      </c>
      <c r="K140" s="175" t="s">
        <v>1</v>
      </c>
      <c r="L140" s="32"/>
      <c r="M140" s="179" t="s">
        <v>1</v>
      </c>
      <c r="N140" s="180" t="s">
        <v>36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285</v>
      </c>
      <c r="AT140" s="183" t="s">
        <v>195</v>
      </c>
      <c r="AU140" s="183" t="s">
        <v>78</v>
      </c>
      <c r="AY140" s="18" t="s">
        <v>193</v>
      </c>
      <c r="BE140" s="184">
        <f>IF(N140="základní",J140,0)</f>
        <v>50000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50000</v>
      </c>
      <c r="BL140" s="18" t="s">
        <v>285</v>
      </c>
      <c r="BM140" s="183" t="s">
        <v>525</v>
      </c>
    </row>
    <row r="141" s="2" customFormat="1">
      <c r="A141" s="31"/>
      <c r="B141" s="32"/>
      <c r="C141" s="31"/>
      <c r="D141" s="185" t="s">
        <v>202</v>
      </c>
      <c r="E141" s="31"/>
      <c r="F141" s="186" t="s">
        <v>327</v>
      </c>
      <c r="G141" s="31"/>
      <c r="H141" s="31"/>
      <c r="I141" s="31"/>
      <c r="J141" s="31"/>
      <c r="K141" s="31"/>
      <c r="L141" s="32"/>
      <c r="M141" s="187"/>
      <c r="N141" s="188"/>
      <c r="O141" s="69"/>
      <c r="P141" s="69"/>
      <c r="Q141" s="69"/>
      <c r="R141" s="69"/>
      <c r="S141" s="69"/>
      <c r="T141" s="70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202</v>
      </c>
      <c r="AU141" s="18" t="s">
        <v>78</v>
      </c>
    </row>
    <row r="142" s="2" customFormat="1" ht="16.5" customHeight="1">
      <c r="A142" s="31"/>
      <c r="B142" s="172"/>
      <c r="C142" s="173" t="s">
        <v>328</v>
      </c>
      <c r="D142" s="173" t="s">
        <v>195</v>
      </c>
      <c r="E142" s="174" t="s">
        <v>400</v>
      </c>
      <c r="F142" s="175" t="s">
        <v>401</v>
      </c>
      <c r="G142" s="176" t="s">
        <v>226</v>
      </c>
      <c r="H142" s="177">
        <v>1</v>
      </c>
      <c r="I142" s="178">
        <v>30000</v>
      </c>
      <c r="J142" s="178">
        <f>ROUND(I142*H142,2)</f>
        <v>30000</v>
      </c>
      <c r="K142" s="175" t="s">
        <v>1</v>
      </c>
      <c r="L142" s="32"/>
      <c r="M142" s="179" t="s">
        <v>1</v>
      </c>
      <c r="N142" s="180" t="s">
        <v>36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285</v>
      </c>
      <c r="AT142" s="183" t="s">
        <v>195</v>
      </c>
      <c r="AU142" s="183" t="s">
        <v>78</v>
      </c>
      <c r="AY142" s="18" t="s">
        <v>193</v>
      </c>
      <c r="BE142" s="184">
        <f>IF(N142="základní",J142,0)</f>
        <v>30000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78</v>
      </c>
      <c r="BK142" s="184">
        <f>ROUND(I142*H142,2)</f>
        <v>30000</v>
      </c>
      <c r="BL142" s="18" t="s">
        <v>285</v>
      </c>
      <c r="BM142" s="183" t="s">
        <v>526</v>
      </c>
    </row>
    <row r="143" s="2" customFormat="1">
      <c r="A143" s="31"/>
      <c r="B143" s="32"/>
      <c r="C143" s="31"/>
      <c r="D143" s="185" t="s">
        <v>202</v>
      </c>
      <c r="E143" s="31"/>
      <c r="F143" s="186" t="s">
        <v>332</v>
      </c>
      <c r="G143" s="31"/>
      <c r="H143" s="31"/>
      <c r="I143" s="31"/>
      <c r="J143" s="31"/>
      <c r="K143" s="31"/>
      <c r="L143" s="32"/>
      <c r="M143" s="210"/>
      <c r="N143" s="211"/>
      <c r="O143" s="212"/>
      <c r="P143" s="212"/>
      <c r="Q143" s="212"/>
      <c r="R143" s="212"/>
      <c r="S143" s="212"/>
      <c r="T143" s="21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202</v>
      </c>
      <c r="AU143" s="18" t="s">
        <v>78</v>
      </c>
    </row>
    <row r="144" s="2" customFormat="1" ht="6.96" customHeight="1">
      <c r="A144" s="31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20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>
      <c r="B8" s="21"/>
      <c r="D8" s="28" t="s">
        <v>167</v>
      </c>
      <c r="L8" s="21"/>
    </row>
    <row r="9" s="1" customFormat="1" ht="16.5" customHeight="1">
      <c r="B9" s="21"/>
      <c r="E9" s="123" t="s">
        <v>168</v>
      </c>
      <c r="F9" s="1"/>
      <c r="G9" s="1"/>
      <c r="H9" s="1"/>
      <c r="L9" s="21"/>
    </row>
    <row r="10" s="1" customFormat="1" ht="12" customHeight="1">
      <c r="B10" s="21"/>
      <c r="D10" s="28" t="s">
        <v>169</v>
      </c>
      <c r="L10" s="21"/>
    </row>
    <row r="11" s="2" customFormat="1" ht="16.5" customHeight="1">
      <c r="A11" s="31"/>
      <c r="B11" s="32"/>
      <c r="C11" s="31"/>
      <c r="D11" s="31"/>
      <c r="E11" s="128" t="s">
        <v>269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270</v>
      </c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6.5" customHeight="1">
      <c r="A13" s="31"/>
      <c r="B13" s="32"/>
      <c r="C13" s="31"/>
      <c r="D13" s="31"/>
      <c r="E13" s="59" t="s">
        <v>271</v>
      </c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16</v>
      </c>
      <c r="E15" s="31"/>
      <c r="F15" s="25" t="s">
        <v>1</v>
      </c>
      <c r="G15" s="31"/>
      <c r="H15" s="31"/>
      <c r="I15" s="28" t="s">
        <v>17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18</v>
      </c>
      <c r="E16" s="31"/>
      <c r="F16" s="25" t="s">
        <v>19</v>
      </c>
      <c r="G16" s="31"/>
      <c r="H16" s="31"/>
      <c r="I16" s="28" t="s">
        <v>20</v>
      </c>
      <c r="J16" s="61" t="str">
        <f>'Rekapitulace stavby'!AN8</f>
        <v>8. 7. 2020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0.8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22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24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26</v>
      </c>
      <c r="E21" s="31"/>
      <c r="F21" s="31"/>
      <c r="G21" s="31"/>
      <c r="H21" s="31"/>
      <c r="I21" s="28" t="s">
        <v>23</v>
      </c>
      <c r="J21" s="25" t="str">
        <f>'Rekapitulace stavby'!AN13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'Rekapitulace stavby'!E14</f>
        <v xml:space="preserve"> </v>
      </c>
      <c r="F22" s="25"/>
      <c r="G22" s="25"/>
      <c r="H22" s="25"/>
      <c r="I22" s="28" t="s">
        <v>25</v>
      </c>
      <c r="J22" s="25" t="str">
        <f>'Rekapitulace stavby'!AN14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27</v>
      </c>
      <c r="E24" s="31"/>
      <c r="F24" s="31"/>
      <c r="G24" s="31"/>
      <c r="H24" s="31"/>
      <c r="I24" s="28" t="s">
        <v>23</v>
      </c>
      <c r="J24" s="25" t="str">
        <f>IF('Rekapitulace stavby'!AN16="","",'Rekapitulace stavby'!AN16)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8" customHeight="1">
      <c r="A25" s="31"/>
      <c r="B25" s="32"/>
      <c r="C25" s="31"/>
      <c r="D25" s="31"/>
      <c r="E25" s="25" t="str">
        <f>IF('Rekapitulace stavby'!E17="","",'Rekapitulace stavby'!E17)</f>
        <v xml:space="preserve"> </v>
      </c>
      <c r="F25" s="31"/>
      <c r="G25" s="31"/>
      <c r="H25" s="31"/>
      <c r="I25" s="28" t="s">
        <v>25</v>
      </c>
      <c r="J25" s="25" t="str">
        <f>IF('Rekapitulace stavby'!AN17="","",'Rekapitulace stavby'!AN17)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12" customHeight="1">
      <c r="A27" s="31"/>
      <c r="B27" s="32"/>
      <c r="C27" s="31"/>
      <c r="D27" s="28" t="s">
        <v>29</v>
      </c>
      <c r="E27" s="31"/>
      <c r="F27" s="31"/>
      <c r="G27" s="31"/>
      <c r="H27" s="31"/>
      <c r="I27" s="28" t="s">
        <v>23</v>
      </c>
      <c r="J27" s="25" t="str">
        <f>IF('Rekapitulace stavby'!AN19="","",'Rekapitulace stavby'!AN19)</f>
        <v/>
      </c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8" customHeight="1">
      <c r="A28" s="31"/>
      <c r="B28" s="32"/>
      <c r="C28" s="31"/>
      <c r="D28" s="31"/>
      <c r="E28" s="25" t="str">
        <f>IF('Rekapitulace stavby'!E20="","",'Rekapitulace stavby'!E20)</f>
        <v xml:space="preserve"> </v>
      </c>
      <c r="F28" s="31"/>
      <c r="G28" s="31"/>
      <c r="H28" s="31"/>
      <c r="I28" s="28" t="s">
        <v>25</v>
      </c>
      <c r="J28" s="25" t="str">
        <f>IF('Rekapitulace stavby'!AN20="","",'Rekapitulace stavby'!AN20)</f>
        <v/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2" customHeight="1">
      <c r="A30" s="31"/>
      <c r="B30" s="32"/>
      <c r="C30" s="31"/>
      <c r="D30" s="28" t="s">
        <v>30</v>
      </c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8" customFormat="1" ht="16.5" customHeight="1">
      <c r="A31" s="124"/>
      <c r="B31" s="125"/>
      <c r="C31" s="124"/>
      <c r="D31" s="124"/>
      <c r="E31" s="29" t="s">
        <v>1</v>
      </c>
      <c r="F31" s="29"/>
      <c r="G31" s="29"/>
      <c r="H31" s="29"/>
      <c r="I31" s="124"/>
      <c r="J31" s="124"/>
      <c r="K31" s="124"/>
      <c r="L31" s="126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="2" customFormat="1" ht="6.96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25.44" customHeight="1">
      <c r="A34" s="31"/>
      <c r="B34" s="32"/>
      <c r="C34" s="31"/>
      <c r="D34" s="127" t="s">
        <v>31</v>
      </c>
      <c r="E34" s="31"/>
      <c r="F34" s="31"/>
      <c r="G34" s="31"/>
      <c r="H34" s="31"/>
      <c r="I34" s="31"/>
      <c r="J34" s="88">
        <f>ROUND(J126, 2)</f>
        <v>900000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6.96" customHeight="1">
      <c r="A35" s="31"/>
      <c r="B35" s="32"/>
      <c r="C35" s="31"/>
      <c r="D35" s="82"/>
      <c r="E35" s="82"/>
      <c r="F35" s="82"/>
      <c r="G35" s="82"/>
      <c r="H35" s="82"/>
      <c r="I35" s="82"/>
      <c r="J35" s="82"/>
      <c r="K35" s="82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1"/>
      <c r="F36" s="36" t="s">
        <v>33</v>
      </c>
      <c r="G36" s="31"/>
      <c r="H36" s="31"/>
      <c r="I36" s="36" t="s">
        <v>32</v>
      </c>
      <c r="J36" s="36" t="s">
        <v>34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14.4" customHeight="1">
      <c r="A37" s="31"/>
      <c r="B37" s="32"/>
      <c r="C37" s="31"/>
      <c r="D37" s="128" t="s">
        <v>35</v>
      </c>
      <c r="E37" s="28" t="s">
        <v>36</v>
      </c>
      <c r="F37" s="129">
        <f>ROUND((SUM(BE126:BE130)),  2)</f>
        <v>900000</v>
      </c>
      <c r="G37" s="31"/>
      <c r="H37" s="31"/>
      <c r="I37" s="130">
        <v>0.20999999999999999</v>
      </c>
      <c r="J37" s="129">
        <f>ROUND(((SUM(BE126:BE130))*I37),  2)</f>
        <v>189000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28" t="s">
        <v>37</v>
      </c>
      <c r="F38" s="129">
        <f>ROUND((SUM(BF126:BF130)),  2)</f>
        <v>0</v>
      </c>
      <c r="G38" s="31"/>
      <c r="H38" s="31"/>
      <c r="I38" s="130">
        <v>0.14999999999999999</v>
      </c>
      <c r="J38" s="129">
        <f>ROUND(((SUM(BF126:BF130))*I38),  2)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38</v>
      </c>
      <c r="F39" s="129">
        <f>ROUND((SUM(BG126:BG130)),  2)</f>
        <v>0</v>
      </c>
      <c r="G39" s="31"/>
      <c r="H39" s="31"/>
      <c r="I39" s="130">
        <v>0.20999999999999999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32"/>
      <c r="C40" s="31"/>
      <c r="D40" s="31"/>
      <c r="E40" s="28" t="s">
        <v>39</v>
      </c>
      <c r="F40" s="129">
        <f>ROUND((SUM(BH126:BH130)),  2)</f>
        <v>0</v>
      </c>
      <c r="G40" s="31"/>
      <c r="H40" s="31"/>
      <c r="I40" s="130">
        <v>0.14999999999999999</v>
      </c>
      <c r="J40" s="129">
        <f>0</f>
        <v>0</v>
      </c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14.4" customHeight="1">
      <c r="A41" s="31"/>
      <c r="B41" s="32"/>
      <c r="C41" s="31"/>
      <c r="D41" s="31"/>
      <c r="E41" s="28" t="s">
        <v>40</v>
      </c>
      <c r="F41" s="129">
        <f>ROUND((SUM(BI126:BI130)),  2)</f>
        <v>0</v>
      </c>
      <c r="G41" s="31"/>
      <c r="H41" s="31"/>
      <c r="I41" s="130">
        <v>0</v>
      </c>
      <c r="J41" s="129">
        <f>0</f>
        <v>0</v>
      </c>
      <c r="K41" s="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6.96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2" customFormat="1" ht="25.44" customHeight="1">
      <c r="A43" s="31"/>
      <c r="B43" s="32"/>
      <c r="C43" s="131"/>
      <c r="D43" s="132" t="s">
        <v>41</v>
      </c>
      <c r="E43" s="73"/>
      <c r="F43" s="73"/>
      <c r="G43" s="133" t="s">
        <v>42</v>
      </c>
      <c r="H43" s="134" t="s">
        <v>43</v>
      </c>
      <c r="I43" s="73"/>
      <c r="J43" s="135">
        <f>SUM(J34:J41)</f>
        <v>1089000</v>
      </c>
      <c r="K43" s="136"/>
      <c r="L43" s="47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="2" customFormat="1" ht="14.4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7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1" customFormat="1" ht="16.5" customHeight="1">
      <c r="B87" s="21"/>
      <c r="E87" s="123" t="s">
        <v>168</v>
      </c>
      <c r="F87" s="1"/>
      <c r="G87" s="1"/>
      <c r="H87" s="1"/>
      <c r="L87" s="21"/>
    </row>
    <row r="88" s="1" customFormat="1" ht="12" customHeight="1">
      <c r="B88" s="21"/>
      <c r="C88" s="28" t="s">
        <v>169</v>
      </c>
      <c r="L88" s="21"/>
    </row>
    <row r="89" s="2" customFormat="1" ht="16.5" customHeight="1">
      <c r="A89" s="31"/>
      <c r="B89" s="32"/>
      <c r="C89" s="31"/>
      <c r="D89" s="31"/>
      <c r="E89" s="128" t="s">
        <v>269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2" customHeight="1">
      <c r="A90" s="31"/>
      <c r="B90" s="32"/>
      <c r="C90" s="28" t="s">
        <v>270</v>
      </c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6.5" customHeight="1">
      <c r="A91" s="31"/>
      <c r="B91" s="32"/>
      <c r="C91" s="31"/>
      <c r="D91" s="31"/>
      <c r="E91" s="59" t="str">
        <f>E13</f>
        <v>SO-03.1 - VÝPUSTNÝ OBJEKT</v>
      </c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2" customHeight="1">
      <c r="A93" s="31"/>
      <c r="B93" s="32"/>
      <c r="C93" s="28" t="s">
        <v>18</v>
      </c>
      <c r="D93" s="31"/>
      <c r="E93" s="31"/>
      <c r="F93" s="25" t="str">
        <f>F16</f>
        <v xml:space="preserve"> </v>
      </c>
      <c r="G93" s="31"/>
      <c r="H93" s="31"/>
      <c r="I93" s="28" t="s">
        <v>20</v>
      </c>
      <c r="J93" s="61" t="str">
        <f>IF(J16="","",J16)</f>
        <v>8. 7. 2020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6.96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5.15" customHeight="1">
      <c r="A95" s="31"/>
      <c r="B95" s="32"/>
      <c r="C95" s="28" t="s">
        <v>22</v>
      </c>
      <c r="D95" s="31"/>
      <c r="E95" s="31"/>
      <c r="F95" s="25" t="str">
        <f>E19</f>
        <v>Povodí Moravy, s.p.</v>
      </c>
      <c r="G95" s="31"/>
      <c r="H95" s="31"/>
      <c r="I95" s="28" t="s">
        <v>27</v>
      </c>
      <c r="J95" s="29" t="str">
        <f>E25</f>
        <v xml:space="preserve"> </v>
      </c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15.15" customHeight="1">
      <c r="A96" s="31"/>
      <c r="B96" s="32"/>
      <c r="C96" s="28" t="s">
        <v>26</v>
      </c>
      <c r="D96" s="31"/>
      <c r="E96" s="31"/>
      <c r="F96" s="25" t="str">
        <f>IF(E22="","",E22)</f>
        <v xml:space="preserve"> </v>
      </c>
      <c r="G96" s="31"/>
      <c r="H96" s="31"/>
      <c r="I96" s="28" t="s">
        <v>29</v>
      </c>
      <c r="J96" s="29" t="str">
        <f>E28</f>
        <v xml:space="preserve"> 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9.28" customHeight="1">
      <c r="A98" s="31"/>
      <c r="B98" s="32"/>
      <c r="C98" s="139" t="s">
        <v>172</v>
      </c>
      <c r="D98" s="131"/>
      <c r="E98" s="131"/>
      <c r="F98" s="131"/>
      <c r="G98" s="131"/>
      <c r="H98" s="131"/>
      <c r="I98" s="131"/>
      <c r="J98" s="140" t="s">
        <v>173</v>
      </c>
      <c r="K98" s="1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="2" customFormat="1" ht="10.32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22.8" customHeight="1">
      <c r="A100" s="31"/>
      <c r="B100" s="32"/>
      <c r="C100" s="141" t="s">
        <v>174</v>
      </c>
      <c r="D100" s="31"/>
      <c r="E100" s="31"/>
      <c r="F100" s="31"/>
      <c r="G100" s="31"/>
      <c r="H100" s="31"/>
      <c r="I100" s="31"/>
      <c r="J100" s="88">
        <f>J126</f>
        <v>900000</v>
      </c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175</v>
      </c>
    </row>
    <row r="101" s="9" customFormat="1" ht="24.96" customHeight="1">
      <c r="A101" s="9"/>
      <c r="B101" s="142"/>
      <c r="C101" s="9"/>
      <c r="D101" s="143" t="s">
        <v>176</v>
      </c>
      <c r="E101" s="144"/>
      <c r="F101" s="144"/>
      <c r="G101" s="144"/>
      <c r="H101" s="144"/>
      <c r="I101" s="144"/>
      <c r="J101" s="145">
        <f>J127</f>
        <v>900000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177</v>
      </c>
      <c r="E102" s="148"/>
      <c r="F102" s="148"/>
      <c r="G102" s="148"/>
      <c r="H102" s="148"/>
      <c r="I102" s="148"/>
      <c r="J102" s="149">
        <f>J128</f>
        <v>900000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1" customFormat="1" ht="16.5" customHeight="1">
      <c r="B114" s="21"/>
      <c r="E114" s="123" t="s">
        <v>168</v>
      </c>
      <c r="F114" s="1"/>
      <c r="G114" s="1"/>
      <c r="H114" s="1"/>
      <c r="L114" s="21"/>
    </row>
    <row r="115" s="1" customFormat="1" ht="12" customHeight="1">
      <c r="B115" s="21"/>
      <c r="C115" s="28" t="s">
        <v>169</v>
      </c>
      <c r="L115" s="21"/>
    </row>
    <row r="116" s="2" customFormat="1" ht="16.5" customHeight="1">
      <c r="A116" s="31"/>
      <c r="B116" s="32"/>
      <c r="C116" s="31"/>
      <c r="D116" s="31"/>
      <c r="E116" s="128" t="s">
        <v>269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270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E13</f>
        <v>SO-03.1 - VÝPUSTNÝ OBJEKT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F16</f>
        <v xml:space="preserve"> </v>
      </c>
      <c r="G120" s="31"/>
      <c r="H120" s="31"/>
      <c r="I120" s="28" t="s">
        <v>20</v>
      </c>
      <c r="J120" s="61" t="str">
        <f>IF(J16="","",J16)</f>
        <v>8. 7. 2020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E19</f>
        <v>Povodí Moravy, s.p.</v>
      </c>
      <c r="G122" s="31"/>
      <c r="H122" s="31"/>
      <c r="I122" s="28" t="s">
        <v>27</v>
      </c>
      <c r="J122" s="29" t="str">
        <f>E25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26</v>
      </c>
      <c r="D123" s="31"/>
      <c r="E123" s="31"/>
      <c r="F123" s="25" t="str">
        <f>IF(E22="","",E22)</f>
        <v xml:space="preserve"> </v>
      </c>
      <c r="G123" s="31"/>
      <c r="H123" s="31"/>
      <c r="I123" s="28" t="s">
        <v>29</v>
      </c>
      <c r="J123" s="29" t="str">
        <f>E28</f>
        <v xml:space="preserve"> 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0"/>
      <c r="B125" s="151"/>
      <c r="C125" s="152" t="s">
        <v>179</v>
      </c>
      <c r="D125" s="153" t="s">
        <v>56</v>
      </c>
      <c r="E125" s="153" t="s">
        <v>52</v>
      </c>
      <c r="F125" s="153" t="s">
        <v>53</v>
      </c>
      <c r="G125" s="153" t="s">
        <v>180</v>
      </c>
      <c r="H125" s="153" t="s">
        <v>181</v>
      </c>
      <c r="I125" s="153" t="s">
        <v>182</v>
      </c>
      <c r="J125" s="153" t="s">
        <v>173</v>
      </c>
      <c r="K125" s="154" t="s">
        <v>183</v>
      </c>
      <c r="L125" s="155"/>
      <c r="M125" s="78" t="s">
        <v>1</v>
      </c>
      <c r="N125" s="79" t="s">
        <v>35</v>
      </c>
      <c r="O125" s="79" t="s">
        <v>184</v>
      </c>
      <c r="P125" s="79" t="s">
        <v>185</v>
      </c>
      <c r="Q125" s="79" t="s">
        <v>186</v>
      </c>
      <c r="R125" s="79" t="s">
        <v>187</v>
      </c>
      <c r="S125" s="79" t="s">
        <v>188</v>
      </c>
      <c r="T125" s="80" t="s">
        <v>189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</row>
    <row r="126" s="2" customFormat="1" ht="22.8" customHeight="1">
      <c r="A126" s="31"/>
      <c r="B126" s="32"/>
      <c r="C126" s="85" t="s">
        <v>190</v>
      </c>
      <c r="D126" s="31"/>
      <c r="E126" s="31"/>
      <c r="F126" s="31"/>
      <c r="G126" s="31"/>
      <c r="H126" s="31"/>
      <c r="I126" s="31"/>
      <c r="J126" s="156">
        <f>BK126</f>
        <v>900000</v>
      </c>
      <c r="K126" s="31"/>
      <c r="L126" s="32"/>
      <c r="M126" s="81"/>
      <c r="N126" s="65"/>
      <c r="O126" s="82"/>
      <c r="P126" s="157">
        <f>P127</f>
        <v>0</v>
      </c>
      <c r="Q126" s="82"/>
      <c r="R126" s="157">
        <f>R127</f>
        <v>0</v>
      </c>
      <c r="S126" s="82"/>
      <c r="T126" s="158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70</v>
      </c>
      <c r="AU126" s="18" t="s">
        <v>175</v>
      </c>
      <c r="BK126" s="159">
        <f>BK127</f>
        <v>900000</v>
      </c>
    </row>
    <row r="127" s="12" customFormat="1" ht="25.92" customHeight="1">
      <c r="A127" s="12"/>
      <c r="B127" s="160"/>
      <c r="C127" s="12"/>
      <c r="D127" s="161" t="s">
        <v>70</v>
      </c>
      <c r="E127" s="162" t="s">
        <v>191</v>
      </c>
      <c r="F127" s="162" t="s">
        <v>192</v>
      </c>
      <c r="G127" s="12"/>
      <c r="H127" s="12"/>
      <c r="I127" s="12"/>
      <c r="J127" s="163">
        <f>BK127</f>
        <v>900000</v>
      </c>
      <c r="K127" s="12"/>
      <c r="L127" s="160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1" t="s">
        <v>78</v>
      </c>
      <c r="AT127" s="168" t="s">
        <v>70</v>
      </c>
      <c r="AU127" s="168" t="s">
        <v>71</v>
      </c>
      <c r="AY127" s="161" t="s">
        <v>193</v>
      </c>
      <c r="BK127" s="169">
        <f>BK128</f>
        <v>900000</v>
      </c>
    </row>
    <row r="128" s="12" customFormat="1" ht="22.8" customHeight="1">
      <c r="A128" s="12"/>
      <c r="B128" s="160"/>
      <c r="C128" s="12"/>
      <c r="D128" s="161" t="s">
        <v>70</v>
      </c>
      <c r="E128" s="170" t="s">
        <v>78</v>
      </c>
      <c r="F128" s="170" t="s">
        <v>194</v>
      </c>
      <c r="G128" s="12"/>
      <c r="H128" s="12"/>
      <c r="I128" s="12"/>
      <c r="J128" s="171">
        <f>BK128</f>
        <v>900000</v>
      </c>
      <c r="K128" s="12"/>
      <c r="L128" s="160"/>
      <c r="M128" s="164"/>
      <c r="N128" s="165"/>
      <c r="O128" s="165"/>
      <c r="P128" s="166">
        <f>SUM(P129:P130)</f>
        <v>0</v>
      </c>
      <c r="Q128" s="165"/>
      <c r="R128" s="166">
        <f>SUM(R129:R130)</f>
        <v>0</v>
      </c>
      <c r="S128" s="165"/>
      <c r="T128" s="16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78</v>
      </c>
      <c r="AT128" s="168" t="s">
        <v>70</v>
      </c>
      <c r="AU128" s="168" t="s">
        <v>78</v>
      </c>
      <c r="AY128" s="161" t="s">
        <v>193</v>
      </c>
      <c r="BK128" s="169">
        <f>SUM(BK129:BK130)</f>
        <v>900000</v>
      </c>
    </row>
    <row r="129" s="2" customFormat="1" ht="21.75" customHeight="1">
      <c r="A129" s="31"/>
      <c r="B129" s="172"/>
      <c r="C129" s="173" t="s">
        <v>78</v>
      </c>
      <c r="D129" s="173" t="s">
        <v>195</v>
      </c>
      <c r="E129" s="174" t="s">
        <v>272</v>
      </c>
      <c r="F129" s="175" t="s">
        <v>273</v>
      </c>
      <c r="G129" s="176" t="s">
        <v>226</v>
      </c>
      <c r="H129" s="177">
        <v>1</v>
      </c>
      <c r="I129" s="178">
        <v>900000</v>
      </c>
      <c r="J129" s="178">
        <f>ROUND(I129*H129,2)</f>
        <v>900000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900000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900000</v>
      </c>
      <c r="BL129" s="18" t="s">
        <v>200</v>
      </c>
      <c r="BM129" s="183" t="s">
        <v>274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228</v>
      </c>
      <c r="G130" s="31"/>
      <c r="H130" s="31"/>
      <c r="I130" s="31"/>
      <c r="J130" s="31"/>
      <c r="K130" s="31"/>
      <c r="L130" s="32"/>
      <c r="M130" s="210"/>
      <c r="N130" s="211"/>
      <c r="O130" s="212"/>
      <c r="P130" s="212"/>
      <c r="Q130" s="212"/>
      <c r="R130" s="212"/>
      <c r="S130" s="212"/>
      <c r="T130" s="21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>
      <c r="B8" s="21"/>
      <c r="D8" s="28" t="s">
        <v>167</v>
      </c>
      <c r="L8" s="21"/>
    </row>
    <row r="9" s="1" customFormat="1" ht="16.5" customHeight="1">
      <c r="B9" s="21"/>
      <c r="E9" s="123" t="s">
        <v>168</v>
      </c>
      <c r="F9" s="1"/>
      <c r="G9" s="1"/>
      <c r="H9" s="1"/>
      <c r="L9" s="21"/>
    </row>
    <row r="10" s="1" customFormat="1" ht="12" customHeight="1">
      <c r="B10" s="21"/>
      <c r="D10" s="28" t="s">
        <v>169</v>
      </c>
      <c r="L10" s="21"/>
    </row>
    <row r="11" s="2" customFormat="1" ht="16.5" customHeight="1">
      <c r="A11" s="31"/>
      <c r="B11" s="32"/>
      <c r="C11" s="31"/>
      <c r="D11" s="31"/>
      <c r="E11" s="128" t="s">
        <v>269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270</v>
      </c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6.5" customHeight="1">
      <c r="A13" s="31"/>
      <c r="B13" s="32"/>
      <c r="C13" s="31"/>
      <c r="D13" s="31"/>
      <c r="E13" s="59" t="s">
        <v>275</v>
      </c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16</v>
      </c>
      <c r="E15" s="31"/>
      <c r="F15" s="25" t="s">
        <v>1</v>
      </c>
      <c r="G15" s="31"/>
      <c r="H15" s="31"/>
      <c r="I15" s="28" t="s">
        <v>17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18</v>
      </c>
      <c r="E16" s="31"/>
      <c r="F16" s="25" t="s">
        <v>19</v>
      </c>
      <c r="G16" s="31"/>
      <c r="H16" s="31"/>
      <c r="I16" s="28" t="s">
        <v>20</v>
      </c>
      <c r="J16" s="61" t="str">
        <f>'Rekapitulace stavby'!AN8</f>
        <v>8. 7. 2020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0.8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22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24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26</v>
      </c>
      <c r="E21" s="31"/>
      <c r="F21" s="31"/>
      <c r="G21" s="31"/>
      <c r="H21" s="31"/>
      <c r="I21" s="28" t="s">
        <v>23</v>
      </c>
      <c r="J21" s="25" t="str">
        <f>'Rekapitulace stavby'!AN13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'Rekapitulace stavby'!E14</f>
        <v xml:space="preserve"> </v>
      </c>
      <c r="F22" s="25"/>
      <c r="G22" s="25"/>
      <c r="H22" s="25"/>
      <c r="I22" s="28" t="s">
        <v>25</v>
      </c>
      <c r="J22" s="25" t="str">
        <f>'Rekapitulace stavby'!AN14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27</v>
      </c>
      <c r="E24" s="31"/>
      <c r="F24" s="31"/>
      <c r="G24" s="31"/>
      <c r="H24" s="31"/>
      <c r="I24" s="28" t="s">
        <v>23</v>
      </c>
      <c r="J24" s="25" t="str">
        <f>IF('Rekapitulace stavby'!AN16="","",'Rekapitulace stavby'!AN16)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8" customHeight="1">
      <c r="A25" s="31"/>
      <c r="B25" s="32"/>
      <c r="C25" s="31"/>
      <c r="D25" s="31"/>
      <c r="E25" s="25" t="str">
        <f>IF('Rekapitulace stavby'!E17="","",'Rekapitulace stavby'!E17)</f>
        <v xml:space="preserve"> </v>
      </c>
      <c r="F25" s="31"/>
      <c r="G25" s="31"/>
      <c r="H25" s="31"/>
      <c r="I25" s="28" t="s">
        <v>25</v>
      </c>
      <c r="J25" s="25" t="str">
        <f>IF('Rekapitulace stavby'!AN17="","",'Rekapitulace stavby'!AN17)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12" customHeight="1">
      <c r="A27" s="31"/>
      <c r="B27" s="32"/>
      <c r="C27" s="31"/>
      <c r="D27" s="28" t="s">
        <v>29</v>
      </c>
      <c r="E27" s="31"/>
      <c r="F27" s="31"/>
      <c r="G27" s="31"/>
      <c r="H27" s="31"/>
      <c r="I27" s="28" t="s">
        <v>23</v>
      </c>
      <c r="J27" s="25" t="str">
        <f>IF('Rekapitulace stavby'!AN19="","",'Rekapitulace stavby'!AN19)</f>
        <v/>
      </c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8" customHeight="1">
      <c r="A28" s="31"/>
      <c r="B28" s="32"/>
      <c r="C28" s="31"/>
      <c r="D28" s="31"/>
      <c r="E28" s="25" t="str">
        <f>IF('Rekapitulace stavby'!E20="","",'Rekapitulace stavby'!E20)</f>
        <v xml:space="preserve"> </v>
      </c>
      <c r="F28" s="31"/>
      <c r="G28" s="31"/>
      <c r="H28" s="31"/>
      <c r="I28" s="28" t="s">
        <v>25</v>
      </c>
      <c r="J28" s="25" t="str">
        <f>IF('Rekapitulace stavby'!AN20="","",'Rekapitulace stavby'!AN20)</f>
        <v/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2" customHeight="1">
      <c r="A30" s="31"/>
      <c r="B30" s="32"/>
      <c r="C30" s="31"/>
      <c r="D30" s="28" t="s">
        <v>30</v>
      </c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8" customFormat="1" ht="16.5" customHeight="1">
      <c r="A31" s="124"/>
      <c r="B31" s="125"/>
      <c r="C31" s="124"/>
      <c r="D31" s="124"/>
      <c r="E31" s="29" t="s">
        <v>1</v>
      </c>
      <c r="F31" s="29"/>
      <c r="G31" s="29"/>
      <c r="H31" s="29"/>
      <c r="I31" s="124"/>
      <c r="J31" s="124"/>
      <c r="K31" s="124"/>
      <c r="L31" s="126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="2" customFormat="1" ht="6.96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25.44" customHeight="1">
      <c r="A34" s="31"/>
      <c r="B34" s="32"/>
      <c r="C34" s="31"/>
      <c r="D34" s="127" t="s">
        <v>31</v>
      </c>
      <c r="E34" s="31"/>
      <c r="F34" s="31"/>
      <c r="G34" s="31"/>
      <c r="H34" s="31"/>
      <c r="I34" s="31"/>
      <c r="J34" s="88">
        <f>ROUND(J126, 2)</f>
        <v>1600000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6.96" customHeight="1">
      <c r="A35" s="31"/>
      <c r="B35" s="32"/>
      <c r="C35" s="31"/>
      <c r="D35" s="82"/>
      <c r="E35" s="82"/>
      <c r="F35" s="82"/>
      <c r="G35" s="82"/>
      <c r="H35" s="82"/>
      <c r="I35" s="82"/>
      <c r="J35" s="82"/>
      <c r="K35" s="82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1"/>
      <c r="F36" s="36" t="s">
        <v>33</v>
      </c>
      <c r="G36" s="31"/>
      <c r="H36" s="31"/>
      <c r="I36" s="36" t="s">
        <v>32</v>
      </c>
      <c r="J36" s="36" t="s">
        <v>34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14.4" customHeight="1">
      <c r="A37" s="31"/>
      <c r="B37" s="32"/>
      <c r="C37" s="31"/>
      <c r="D37" s="128" t="s">
        <v>35</v>
      </c>
      <c r="E37" s="28" t="s">
        <v>36</v>
      </c>
      <c r="F37" s="129">
        <f>ROUND((SUM(BE126:BE130)),  2)</f>
        <v>1600000</v>
      </c>
      <c r="G37" s="31"/>
      <c r="H37" s="31"/>
      <c r="I37" s="130">
        <v>0.20999999999999999</v>
      </c>
      <c r="J37" s="129">
        <f>ROUND(((SUM(BE126:BE130))*I37),  2)</f>
        <v>336000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28" t="s">
        <v>37</v>
      </c>
      <c r="F38" s="129">
        <f>ROUND((SUM(BF126:BF130)),  2)</f>
        <v>0</v>
      </c>
      <c r="G38" s="31"/>
      <c r="H38" s="31"/>
      <c r="I38" s="130">
        <v>0.14999999999999999</v>
      </c>
      <c r="J38" s="129">
        <f>ROUND(((SUM(BF126:BF130))*I38),  2)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38</v>
      </c>
      <c r="F39" s="129">
        <f>ROUND((SUM(BG126:BG130)),  2)</f>
        <v>0</v>
      </c>
      <c r="G39" s="31"/>
      <c r="H39" s="31"/>
      <c r="I39" s="130">
        <v>0.20999999999999999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32"/>
      <c r="C40" s="31"/>
      <c r="D40" s="31"/>
      <c r="E40" s="28" t="s">
        <v>39</v>
      </c>
      <c r="F40" s="129">
        <f>ROUND((SUM(BH126:BH130)),  2)</f>
        <v>0</v>
      </c>
      <c r="G40" s="31"/>
      <c r="H40" s="31"/>
      <c r="I40" s="130">
        <v>0.14999999999999999</v>
      </c>
      <c r="J40" s="129">
        <f>0</f>
        <v>0</v>
      </c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14.4" customHeight="1">
      <c r="A41" s="31"/>
      <c r="B41" s="32"/>
      <c r="C41" s="31"/>
      <c r="D41" s="31"/>
      <c r="E41" s="28" t="s">
        <v>40</v>
      </c>
      <c r="F41" s="129">
        <f>ROUND((SUM(BI126:BI130)),  2)</f>
        <v>0</v>
      </c>
      <c r="G41" s="31"/>
      <c r="H41" s="31"/>
      <c r="I41" s="130">
        <v>0</v>
      </c>
      <c r="J41" s="129">
        <f>0</f>
        <v>0</v>
      </c>
      <c r="K41" s="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6.96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2" customFormat="1" ht="25.44" customHeight="1">
      <c r="A43" s="31"/>
      <c r="B43" s="32"/>
      <c r="C43" s="131"/>
      <c r="D43" s="132" t="s">
        <v>41</v>
      </c>
      <c r="E43" s="73"/>
      <c r="F43" s="73"/>
      <c r="G43" s="133" t="s">
        <v>42</v>
      </c>
      <c r="H43" s="134" t="s">
        <v>43</v>
      </c>
      <c r="I43" s="73"/>
      <c r="J43" s="135">
        <f>SUM(J34:J41)</f>
        <v>1936000</v>
      </c>
      <c r="K43" s="136"/>
      <c r="L43" s="47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="2" customFormat="1" ht="14.4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7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1" customFormat="1" ht="16.5" customHeight="1">
      <c r="B87" s="21"/>
      <c r="E87" s="123" t="s">
        <v>168</v>
      </c>
      <c r="F87" s="1"/>
      <c r="G87" s="1"/>
      <c r="H87" s="1"/>
      <c r="L87" s="21"/>
    </row>
    <row r="88" s="1" customFormat="1" ht="12" customHeight="1">
      <c r="B88" s="21"/>
      <c r="C88" s="28" t="s">
        <v>169</v>
      </c>
      <c r="L88" s="21"/>
    </row>
    <row r="89" s="2" customFormat="1" ht="16.5" customHeight="1">
      <c r="A89" s="31"/>
      <c r="B89" s="32"/>
      <c r="C89" s="31"/>
      <c r="D89" s="31"/>
      <c r="E89" s="128" t="s">
        <v>269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2" customHeight="1">
      <c r="A90" s="31"/>
      <c r="B90" s="32"/>
      <c r="C90" s="28" t="s">
        <v>270</v>
      </c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6.5" customHeight="1">
      <c r="A91" s="31"/>
      <c r="B91" s="32"/>
      <c r="C91" s="31"/>
      <c r="D91" s="31"/>
      <c r="E91" s="59" t="str">
        <f>E13</f>
        <v>SO-03.2 - ELEKTRICKÁ PŘÍPOJKA NN</v>
      </c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2" customHeight="1">
      <c r="A93" s="31"/>
      <c r="B93" s="32"/>
      <c r="C93" s="28" t="s">
        <v>18</v>
      </c>
      <c r="D93" s="31"/>
      <c r="E93" s="31"/>
      <c r="F93" s="25" t="str">
        <f>F16</f>
        <v xml:space="preserve"> </v>
      </c>
      <c r="G93" s="31"/>
      <c r="H93" s="31"/>
      <c r="I93" s="28" t="s">
        <v>20</v>
      </c>
      <c r="J93" s="61" t="str">
        <f>IF(J16="","",J16)</f>
        <v>8. 7. 2020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6.96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5.15" customHeight="1">
      <c r="A95" s="31"/>
      <c r="B95" s="32"/>
      <c r="C95" s="28" t="s">
        <v>22</v>
      </c>
      <c r="D95" s="31"/>
      <c r="E95" s="31"/>
      <c r="F95" s="25" t="str">
        <f>E19</f>
        <v>Povodí Moravy, s.p.</v>
      </c>
      <c r="G95" s="31"/>
      <c r="H95" s="31"/>
      <c r="I95" s="28" t="s">
        <v>27</v>
      </c>
      <c r="J95" s="29" t="str">
        <f>E25</f>
        <v xml:space="preserve"> </v>
      </c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15.15" customHeight="1">
      <c r="A96" s="31"/>
      <c r="B96" s="32"/>
      <c r="C96" s="28" t="s">
        <v>26</v>
      </c>
      <c r="D96" s="31"/>
      <c r="E96" s="31"/>
      <c r="F96" s="25" t="str">
        <f>IF(E22="","",E22)</f>
        <v xml:space="preserve"> </v>
      </c>
      <c r="G96" s="31"/>
      <c r="H96" s="31"/>
      <c r="I96" s="28" t="s">
        <v>29</v>
      </c>
      <c r="J96" s="29" t="str">
        <f>E28</f>
        <v xml:space="preserve"> 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9.28" customHeight="1">
      <c r="A98" s="31"/>
      <c r="B98" s="32"/>
      <c r="C98" s="139" t="s">
        <v>172</v>
      </c>
      <c r="D98" s="131"/>
      <c r="E98" s="131"/>
      <c r="F98" s="131"/>
      <c r="G98" s="131"/>
      <c r="H98" s="131"/>
      <c r="I98" s="131"/>
      <c r="J98" s="140" t="s">
        <v>173</v>
      </c>
      <c r="K98" s="1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="2" customFormat="1" ht="10.32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22.8" customHeight="1">
      <c r="A100" s="31"/>
      <c r="B100" s="32"/>
      <c r="C100" s="141" t="s">
        <v>174</v>
      </c>
      <c r="D100" s="31"/>
      <c r="E100" s="31"/>
      <c r="F100" s="31"/>
      <c r="G100" s="31"/>
      <c r="H100" s="31"/>
      <c r="I100" s="31"/>
      <c r="J100" s="88">
        <f>J126</f>
        <v>1600000</v>
      </c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175</v>
      </c>
    </row>
    <row r="101" s="9" customFormat="1" ht="24.96" customHeight="1">
      <c r="A101" s="9"/>
      <c r="B101" s="142"/>
      <c r="C101" s="9"/>
      <c r="D101" s="143" t="s">
        <v>176</v>
      </c>
      <c r="E101" s="144"/>
      <c r="F101" s="144"/>
      <c r="G101" s="144"/>
      <c r="H101" s="144"/>
      <c r="I101" s="144"/>
      <c r="J101" s="145">
        <f>J127</f>
        <v>1600000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177</v>
      </c>
      <c r="E102" s="148"/>
      <c r="F102" s="148"/>
      <c r="G102" s="148"/>
      <c r="H102" s="148"/>
      <c r="I102" s="148"/>
      <c r="J102" s="149">
        <f>J128</f>
        <v>1600000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1" customFormat="1" ht="16.5" customHeight="1">
      <c r="B114" s="21"/>
      <c r="E114" s="123" t="s">
        <v>168</v>
      </c>
      <c r="F114" s="1"/>
      <c r="G114" s="1"/>
      <c r="H114" s="1"/>
      <c r="L114" s="21"/>
    </row>
    <row r="115" s="1" customFormat="1" ht="12" customHeight="1">
      <c r="B115" s="21"/>
      <c r="C115" s="28" t="s">
        <v>169</v>
      </c>
      <c r="L115" s="21"/>
    </row>
    <row r="116" s="2" customFormat="1" ht="16.5" customHeight="1">
      <c r="A116" s="31"/>
      <c r="B116" s="32"/>
      <c r="C116" s="31"/>
      <c r="D116" s="31"/>
      <c r="E116" s="128" t="s">
        <v>269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270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E13</f>
        <v>SO-03.2 - ELEKTRICKÁ PŘÍPOJKA NN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F16</f>
        <v xml:space="preserve"> </v>
      </c>
      <c r="G120" s="31"/>
      <c r="H120" s="31"/>
      <c r="I120" s="28" t="s">
        <v>20</v>
      </c>
      <c r="J120" s="61" t="str">
        <f>IF(J16="","",J16)</f>
        <v>8. 7. 2020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E19</f>
        <v>Povodí Moravy, s.p.</v>
      </c>
      <c r="G122" s="31"/>
      <c r="H122" s="31"/>
      <c r="I122" s="28" t="s">
        <v>27</v>
      </c>
      <c r="J122" s="29" t="str">
        <f>E25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26</v>
      </c>
      <c r="D123" s="31"/>
      <c r="E123" s="31"/>
      <c r="F123" s="25" t="str">
        <f>IF(E22="","",E22)</f>
        <v xml:space="preserve"> </v>
      </c>
      <c r="G123" s="31"/>
      <c r="H123" s="31"/>
      <c r="I123" s="28" t="s">
        <v>29</v>
      </c>
      <c r="J123" s="29" t="str">
        <f>E28</f>
        <v xml:space="preserve"> 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0"/>
      <c r="B125" s="151"/>
      <c r="C125" s="152" t="s">
        <v>179</v>
      </c>
      <c r="D125" s="153" t="s">
        <v>56</v>
      </c>
      <c r="E125" s="153" t="s">
        <v>52</v>
      </c>
      <c r="F125" s="153" t="s">
        <v>53</v>
      </c>
      <c r="G125" s="153" t="s">
        <v>180</v>
      </c>
      <c r="H125" s="153" t="s">
        <v>181</v>
      </c>
      <c r="I125" s="153" t="s">
        <v>182</v>
      </c>
      <c r="J125" s="153" t="s">
        <v>173</v>
      </c>
      <c r="K125" s="154" t="s">
        <v>183</v>
      </c>
      <c r="L125" s="155"/>
      <c r="M125" s="78" t="s">
        <v>1</v>
      </c>
      <c r="N125" s="79" t="s">
        <v>35</v>
      </c>
      <c r="O125" s="79" t="s">
        <v>184</v>
      </c>
      <c r="P125" s="79" t="s">
        <v>185</v>
      </c>
      <c r="Q125" s="79" t="s">
        <v>186</v>
      </c>
      <c r="R125" s="79" t="s">
        <v>187</v>
      </c>
      <c r="S125" s="79" t="s">
        <v>188</v>
      </c>
      <c r="T125" s="80" t="s">
        <v>189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</row>
    <row r="126" s="2" customFormat="1" ht="22.8" customHeight="1">
      <c r="A126" s="31"/>
      <c r="B126" s="32"/>
      <c r="C126" s="85" t="s">
        <v>190</v>
      </c>
      <c r="D126" s="31"/>
      <c r="E126" s="31"/>
      <c r="F126" s="31"/>
      <c r="G126" s="31"/>
      <c r="H126" s="31"/>
      <c r="I126" s="31"/>
      <c r="J126" s="156">
        <f>BK126</f>
        <v>1600000</v>
      </c>
      <c r="K126" s="31"/>
      <c r="L126" s="32"/>
      <c r="M126" s="81"/>
      <c r="N126" s="65"/>
      <c r="O126" s="82"/>
      <c r="P126" s="157">
        <f>P127</f>
        <v>0</v>
      </c>
      <c r="Q126" s="82"/>
      <c r="R126" s="157">
        <f>R127</f>
        <v>0</v>
      </c>
      <c r="S126" s="82"/>
      <c r="T126" s="158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70</v>
      </c>
      <c r="AU126" s="18" t="s">
        <v>175</v>
      </c>
      <c r="BK126" s="159">
        <f>BK127</f>
        <v>1600000</v>
      </c>
    </row>
    <row r="127" s="12" customFormat="1" ht="25.92" customHeight="1">
      <c r="A127" s="12"/>
      <c r="B127" s="160"/>
      <c r="C127" s="12"/>
      <c r="D127" s="161" t="s">
        <v>70</v>
      </c>
      <c r="E127" s="162" t="s">
        <v>191</v>
      </c>
      <c r="F127" s="162" t="s">
        <v>192</v>
      </c>
      <c r="G127" s="12"/>
      <c r="H127" s="12"/>
      <c r="I127" s="12"/>
      <c r="J127" s="163">
        <f>BK127</f>
        <v>1600000</v>
      </c>
      <c r="K127" s="12"/>
      <c r="L127" s="160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1" t="s">
        <v>78</v>
      </c>
      <c r="AT127" s="168" t="s">
        <v>70</v>
      </c>
      <c r="AU127" s="168" t="s">
        <v>71</v>
      </c>
      <c r="AY127" s="161" t="s">
        <v>193</v>
      </c>
      <c r="BK127" s="169">
        <f>BK128</f>
        <v>1600000</v>
      </c>
    </row>
    <row r="128" s="12" customFormat="1" ht="22.8" customHeight="1">
      <c r="A128" s="12"/>
      <c r="B128" s="160"/>
      <c r="C128" s="12"/>
      <c r="D128" s="161" t="s">
        <v>70</v>
      </c>
      <c r="E128" s="170" t="s">
        <v>78</v>
      </c>
      <c r="F128" s="170" t="s">
        <v>194</v>
      </c>
      <c r="G128" s="12"/>
      <c r="H128" s="12"/>
      <c r="I128" s="12"/>
      <c r="J128" s="171">
        <f>BK128</f>
        <v>1600000</v>
      </c>
      <c r="K128" s="12"/>
      <c r="L128" s="160"/>
      <c r="M128" s="164"/>
      <c r="N128" s="165"/>
      <c r="O128" s="165"/>
      <c r="P128" s="166">
        <f>SUM(P129:P130)</f>
        <v>0</v>
      </c>
      <c r="Q128" s="165"/>
      <c r="R128" s="166">
        <f>SUM(R129:R130)</f>
        <v>0</v>
      </c>
      <c r="S128" s="165"/>
      <c r="T128" s="16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78</v>
      </c>
      <c r="AT128" s="168" t="s">
        <v>70</v>
      </c>
      <c r="AU128" s="168" t="s">
        <v>78</v>
      </c>
      <c r="AY128" s="161" t="s">
        <v>193</v>
      </c>
      <c r="BK128" s="169">
        <f>SUM(BK129:BK130)</f>
        <v>1600000</v>
      </c>
    </row>
    <row r="129" s="2" customFormat="1" ht="21.75" customHeight="1">
      <c r="A129" s="31"/>
      <c r="B129" s="172"/>
      <c r="C129" s="173" t="s">
        <v>78</v>
      </c>
      <c r="D129" s="173" t="s">
        <v>195</v>
      </c>
      <c r="E129" s="174" t="s">
        <v>276</v>
      </c>
      <c r="F129" s="175" t="s">
        <v>277</v>
      </c>
      <c r="G129" s="176" t="s">
        <v>278</v>
      </c>
      <c r="H129" s="177">
        <v>2000</v>
      </c>
      <c r="I129" s="178">
        <v>800</v>
      </c>
      <c r="J129" s="178">
        <f>ROUND(I129*H129,2)</f>
        <v>1600000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1600000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1600000</v>
      </c>
      <c r="BL129" s="18" t="s">
        <v>200</v>
      </c>
      <c r="BM129" s="183" t="s">
        <v>279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228</v>
      </c>
      <c r="G130" s="31"/>
      <c r="H130" s="31"/>
      <c r="I130" s="31"/>
      <c r="J130" s="31"/>
      <c r="K130" s="31"/>
      <c r="L130" s="32"/>
      <c r="M130" s="210"/>
      <c r="N130" s="211"/>
      <c r="O130" s="212"/>
      <c r="P130" s="212"/>
      <c r="Q130" s="212"/>
      <c r="R130" s="212"/>
      <c r="S130" s="212"/>
      <c r="T130" s="21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168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280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ROUND(J121, 2)</f>
        <v>417750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ROUND((SUM(BE121:BE143)),  2)</f>
        <v>417750</v>
      </c>
      <c r="G35" s="31"/>
      <c r="H35" s="31"/>
      <c r="I35" s="130">
        <v>0.20999999999999999</v>
      </c>
      <c r="J35" s="129">
        <f>ROUND(((SUM(BE121:BE143))*I35),  2)</f>
        <v>87727.5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ROUND((SUM(BF121:BF143)),  2)</f>
        <v>0</v>
      </c>
      <c r="G36" s="31"/>
      <c r="H36" s="31"/>
      <c r="I36" s="130">
        <v>0.14999999999999999</v>
      </c>
      <c r="J36" s="129">
        <f>ROUND(((SUM(BF121:BF143))*I36),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ROUND((SUM(BG121:BG143)),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ROUND((SUM(BH121:BH143)),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ROUND((SUM(BI121:BI143)),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505477.5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168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VRN - VEDLEJŠÍ ROZPOČTOVÉ NÁKLADY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J121</f>
        <v>417750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281</v>
      </c>
      <c r="E99" s="144"/>
      <c r="F99" s="144"/>
      <c r="G99" s="144"/>
      <c r="H99" s="144"/>
      <c r="I99" s="144"/>
      <c r="J99" s="145">
        <f>J122</f>
        <v>417750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="2" customFormat="1" ht="6.96" customHeight="1">
      <c r="A101" s="31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="2" customFormat="1" ht="6.96" customHeight="1">
      <c r="A105" s="31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24.96" customHeight="1">
      <c r="A106" s="31"/>
      <c r="B106" s="32"/>
      <c r="C106" s="22" t="s">
        <v>178</v>
      </c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2" customHeight="1">
      <c r="A108" s="31"/>
      <c r="B108" s="32"/>
      <c r="C108" s="28" t="s">
        <v>14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6.5" customHeight="1">
      <c r="A109" s="31"/>
      <c r="B109" s="32"/>
      <c r="C109" s="31"/>
      <c r="D109" s="31"/>
      <c r="E109" s="123" t="str">
        <f>E7</f>
        <v>ÚPRAVA ZÁCHYTNÉ NÁDRŽE NAD VD KORYČANY</v>
      </c>
      <c r="F109" s="28"/>
      <c r="G109" s="28"/>
      <c r="H109" s="28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1" customFormat="1" ht="12" customHeight="1">
      <c r="B110" s="21"/>
      <c r="C110" s="28" t="s">
        <v>167</v>
      </c>
      <c r="L110" s="21"/>
    </row>
    <row r="111" s="2" customFormat="1" ht="16.5" customHeight="1">
      <c r="A111" s="31"/>
      <c r="B111" s="32"/>
      <c r="C111" s="31"/>
      <c r="D111" s="31"/>
      <c r="E111" s="123" t="s">
        <v>168</v>
      </c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169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59" t="str">
        <f>E11</f>
        <v>VRN - VEDLEJŠÍ ROZPOČTOVÉ NÁKLADY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18</v>
      </c>
      <c r="D115" s="31"/>
      <c r="E115" s="31"/>
      <c r="F115" s="25" t="str">
        <f>F14</f>
        <v xml:space="preserve"> </v>
      </c>
      <c r="G115" s="31"/>
      <c r="H115" s="31"/>
      <c r="I115" s="28" t="s">
        <v>20</v>
      </c>
      <c r="J115" s="61" t="str">
        <f>IF(J14="","",J14)</f>
        <v>8. 7. 2020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5.15" customHeight="1">
      <c r="A117" s="31"/>
      <c r="B117" s="32"/>
      <c r="C117" s="28" t="s">
        <v>22</v>
      </c>
      <c r="D117" s="31"/>
      <c r="E117" s="31"/>
      <c r="F117" s="25" t="str">
        <f>E17</f>
        <v>Povodí Moravy, s.p.</v>
      </c>
      <c r="G117" s="31"/>
      <c r="H117" s="31"/>
      <c r="I117" s="28" t="s">
        <v>27</v>
      </c>
      <c r="J117" s="29" t="str">
        <f>E23</f>
        <v xml:space="preserve"> 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26</v>
      </c>
      <c r="D118" s="31"/>
      <c r="E118" s="31"/>
      <c r="F118" s="25" t="str">
        <f>IF(E20="","",E20)</f>
        <v xml:space="preserve"> </v>
      </c>
      <c r="G118" s="31"/>
      <c r="H118" s="31"/>
      <c r="I118" s="28" t="s">
        <v>29</v>
      </c>
      <c r="J118" s="29" t="str">
        <f>E26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0.32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1" customFormat="1" ht="29.28" customHeight="1">
      <c r="A120" s="150"/>
      <c r="B120" s="151"/>
      <c r="C120" s="152" t="s">
        <v>179</v>
      </c>
      <c r="D120" s="153" t="s">
        <v>56</v>
      </c>
      <c r="E120" s="153" t="s">
        <v>52</v>
      </c>
      <c r="F120" s="153" t="s">
        <v>53</v>
      </c>
      <c r="G120" s="153" t="s">
        <v>180</v>
      </c>
      <c r="H120" s="153" t="s">
        <v>181</v>
      </c>
      <c r="I120" s="153" t="s">
        <v>182</v>
      </c>
      <c r="J120" s="153" t="s">
        <v>173</v>
      </c>
      <c r="K120" s="154" t="s">
        <v>183</v>
      </c>
      <c r="L120" s="155"/>
      <c r="M120" s="78" t="s">
        <v>1</v>
      </c>
      <c r="N120" s="79" t="s">
        <v>35</v>
      </c>
      <c r="O120" s="79" t="s">
        <v>184</v>
      </c>
      <c r="P120" s="79" t="s">
        <v>185</v>
      </c>
      <c r="Q120" s="79" t="s">
        <v>186</v>
      </c>
      <c r="R120" s="79" t="s">
        <v>187</v>
      </c>
      <c r="S120" s="79" t="s">
        <v>188</v>
      </c>
      <c r="T120" s="80" t="s">
        <v>189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1"/>
      <c r="B121" s="32"/>
      <c r="C121" s="85" t="s">
        <v>190</v>
      </c>
      <c r="D121" s="31"/>
      <c r="E121" s="31"/>
      <c r="F121" s="31"/>
      <c r="G121" s="31"/>
      <c r="H121" s="31"/>
      <c r="I121" s="31"/>
      <c r="J121" s="156">
        <f>BK121</f>
        <v>417750</v>
      </c>
      <c r="K121" s="31"/>
      <c r="L121" s="32"/>
      <c r="M121" s="81"/>
      <c r="N121" s="65"/>
      <c r="O121" s="82"/>
      <c r="P121" s="157">
        <f>P122</f>
        <v>0</v>
      </c>
      <c r="Q121" s="82"/>
      <c r="R121" s="157">
        <f>R122</f>
        <v>0</v>
      </c>
      <c r="S121" s="82"/>
      <c r="T121" s="15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70</v>
      </c>
      <c r="AU121" s="18" t="s">
        <v>175</v>
      </c>
      <c r="BK121" s="159">
        <f>BK122</f>
        <v>417750</v>
      </c>
    </row>
    <row r="122" s="12" customFormat="1" ht="25.92" customHeight="1">
      <c r="A122" s="12"/>
      <c r="B122" s="160"/>
      <c r="C122" s="12"/>
      <c r="D122" s="161" t="s">
        <v>70</v>
      </c>
      <c r="E122" s="162" t="s">
        <v>99</v>
      </c>
      <c r="F122" s="162" t="s">
        <v>282</v>
      </c>
      <c r="G122" s="12"/>
      <c r="H122" s="12"/>
      <c r="I122" s="12"/>
      <c r="J122" s="163">
        <f>BK122</f>
        <v>417750</v>
      </c>
      <c r="K122" s="12"/>
      <c r="L122" s="160"/>
      <c r="M122" s="164"/>
      <c r="N122" s="165"/>
      <c r="O122" s="165"/>
      <c r="P122" s="166">
        <f>SUM(P123:P143)</f>
        <v>0</v>
      </c>
      <c r="Q122" s="165"/>
      <c r="R122" s="166">
        <f>SUM(R123:R143)</f>
        <v>0</v>
      </c>
      <c r="S122" s="165"/>
      <c r="T122" s="167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1" t="s">
        <v>223</v>
      </c>
      <c r="AT122" s="168" t="s">
        <v>70</v>
      </c>
      <c r="AU122" s="168" t="s">
        <v>71</v>
      </c>
      <c r="AY122" s="161" t="s">
        <v>193</v>
      </c>
      <c r="BK122" s="169">
        <f>SUM(BK123:BK143)</f>
        <v>417750</v>
      </c>
    </row>
    <row r="123" s="2" customFormat="1" ht="21.75" customHeight="1">
      <c r="A123" s="31"/>
      <c r="B123" s="172"/>
      <c r="C123" s="173" t="s">
        <v>78</v>
      </c>
      <c r="D123" s="173" t="s">
        <v>195</v>
      </c>
      <c r="E123" s="174" t="s">
        <v>283</v>
      </c>
      <c r="F123" s="175" t="s">
        <v>284</v>
      </c>
      <c r="G123" s="176" t="s">
        <v>198</v>
      </c>
      <c r="H123" s="177">
        <v>16700</v>
      </c>
      <c r="I123" s="178">
        <v>2.5</v>
      </c>
      <c r="J123" s="178">
        <f>ROUND(I123*H123,2)</f>
        <v>41750</v>
      </c>
      <c r="K123" s="175" t="s">
        <v>1</v>
      </c>
      <c r="L123" s="32"/>
      <c r="M123" s="179" t="s">
        <v>1</v>
      </c>
      <c r="N123" s="180" t="s">
        <v>36</v>
      </c>
      <c r="O123" s="181">
        <v>0</v>
      </c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3" t="s">
        <v>285</v>
      </c>
      <c r="AT123" s="183" t="s">
        <v>195</v>
      </c>
      <c r="AU123" s="183" t="s">
        <v>78</v>
      </c>
      <c r="AY123" s="18" t="s">
        <v>193</v>
      </c>
      <c r="BE123" s="184">
        <f>IF(N123="základní",J123,0)</f>
        <v>41750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78</v>
      </c>
      <c r="BK123" s="184">
        <f>ROUND(I123*H123,2)</f>
        <v>41750</v>
      </c>
      <c r="BL123" s="18" t="s">
        <v>285</v>
      </c>
      <c r="BM123" s="183" t="s">
        <v>286</v>
      </c>
    </row>
    <row r="124" s="2" customFormat="1" ht="33" customHeight="1">
      <c r="A124" s="31"/>
      <c r="B124" s="172"/>
      <c r="C124" s="173" t="s">
        <v>80</v>
      </c>
      <c r="D124" s="173" t="s">
        <v>195</v>
      </c>
      <c r="E124" s="174" t="s">
        <v>287</v>
      </c>
      <c r="F124" s="175" t="s">
        <v>288</v>
      </c>
      <c r="G124" s="176" t="s">
        <v>226</v>
      </c>
      <c r="H124" s="177">
        <v>1</v>
      </c>
      <c r="I124" s="178">
        <v>30000</v>
      </c>
      <c r="J124" s="178">
        <f>ROUND(I124*H124,2)</f>
        <v>30000</v>
      </c>
      <c r="K124" s="175" t="s">
        <v>1</v>
      </c>
      <c r="L124" s="32"/>
      <c r="M124" s="179" t="s">
        <v>1</v>
      </c>
      <c r="N124" s="180" t="s">
        <v>36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3" t="s">
        <v>285</v>
      </c>
      <c r="AT124" s="183" t="s">
        <v>195</v>
      </c>
      <c r="AU124" s="183" t="s">
        <v>78</v>
      </c>
      <c r="AY124" s="18" t="s">
        <v>193</v>
      </c>
      <c r="BE124" s="184">
        <f>IF(N124="základní",J124,0)</f>
        <v>30000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78</v>
      </c>
      <c r="BK124" s="184">
        <f>ROUND(I124*H124,2)</f>
        <v>30000</v>
      </c>
      <c r="BL124" s="18" t="s">
        <v>285</v>
      </c>
      <c r="BM124" s="183" t="s">
        <v>289</v>
      </c>
    </row>
    <row r="125" s="2" customFormat="1">
      <c r="A125" s="31"/>
      <c r="B125" s="32"/>
      <c r="C125" s="31"/>
      <c r="D125" s="185" t="s">
        <v>202</v>
      </c>
      <c r="E125" s="31"/>
      <c r="F125" s="186" t="s">
        <v>290</v>
      </c>
      <c r="G125" s="31"/>
      <c r="H125" s="31"/>
      <c r="I125" s="31"/>
      <c r="J125" s="31"/>
      <c r="K125" s="31"/>
      <c r="L125" s="32"/>
      <c r="M125" s="187"/>
      <c r="N125" s="188"/>
      <c r="O125" s="69"/>
      <c r="P125" s="69"/>
      <c r="Q125" s="69"/>
      <c r="R125" s="69"/>
      <c r="S125" s="69"/>
      <c r="T125" s="70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202</v>
      </c>
      <c r="AU125" s="18" t="s">
        <v>78</v>
      </c>
    </row>
    <row r="126" s="2" customFormat="1" ht="33" customHeight="1">
      <c r="A126" s="31"/>
      <c r="B126" s="172"/>
      <c r="C126" s="173" t="s">
        <v>94</v>
      </c>
      <c r="D126" s="173" t="s">
        <v>195</v>
      </c>
      <c r="E126" s="174" t="s">
        <v>291</v>
      </c>
      <c r="F126" s="175" t="s">
        <v>292</v>
      </c>
      <c r="G126" s="176" t="s">
        <v>226</v>
      </c>
      <c r="H126" s="177">
        <v>1</v>
      </c>
      <c r="I126" s="178">
        <v>80000</v>
      </c>
      <c r="J126" s="178">
        <f>ROUND(I126*H126,2)</f>
        <v>80000</v>
      </c>
      <c r="K126" s="175" t="s">
        <v>1</v>
      </c>
      <c r="L126" s="32"/>
      <c r="M126" s="179" t="s">
        <v>1</v>
      </c>
      <c r="N126" s="180" t="s">
        <v>36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3" t="s">
        <v>285</v>
      </c>
      <c r="AT126" s="183" t="s">
        <v>195</v>
      </c>
      <c r="AU126" s="183" t="s">
        <v>78</v>
      </c>
      <c r="AY126" s="18" t="s">
        <v>193</v>
      </c>
      <c r="BE126" s="184">
        <f>IF(N126="základní",J126,0)</f>
        <v>80000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78</v>
      </c>
      <c r="BK126" s="184">
        <f>ROUND(I126*H126,2)</f>
        <v>80000</v>
      </c>
      <c r="BL126" s="18" t="s">
        <v>285</v>
      </c>
      <c r="BM126" s="183" t="s">
        <v>293</v>
      </c>
    </row>
    <row r="127" s="2" customFormat="1">
      <c r="A127" s="31"/>
      <c r="B127" s="32"/>
      <c r="C127" s="31"/>
      <c r="D127" s="185" t="s">
        <v>202</v>
      </c>
      <c r="E127" s="31"/>
      <c r="F127" s="186" t="s">
        <v>294</v>
      </c>
      <c r="G127" s="31"/>
      <c r="H127" s="31"/>
      <c r="I127" s="31"/>
      <c r="J127" s="31"/>
      <c r="K127" s="31"/>
      <c r="L127" s="32"/>
      <c r="M127" s="187"/>
      <c r="N127" s="188"/>
      <c r="O127" s="69"/>
      <c r="P127" s="69"/>
      <c r="Q127" s="69"/>
      <c r="R127" s="69"/>
      <c r="S127" s="69"/>
      <c r="T127" s="70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202</v>
      </c>
      <c r="AU127" s="18" t="s">
        <v>78</v>
      </c>
    </row>
    <row r="128" s="2" customFormat="1" ht="16.5" customHeight="1">
      <c r="A128" s="31"/>
      <c r="B128" s="172"/>
      <c r="C128" s="173" t="s">
        <v>200</v>
      </c>
      <c r="D128" s="173" t="s">
        <v>195</v>
      </c>
      <c r="E128" s="174" t="s">
        <v>295</v>
      </c>
      <c r="F128" s="175" t="s">
        <v>296</v>
      </c>
      <c r="G128" s="176" t="s">
        <v>226</v>
      </c>
      <c r="H128" s="177">
        <v>1</v>
      </c>
      <c r="I128" s="178">
        <v>40000</v>
      </c>
      <c r="J128" s="178">
        <f>ROUND(I128*H128,2)</f>
        <v>40000</v>
      </c>
      <c r="K128" s="175" t="s">
        <v>1</v>
      </c>
      <c r="L128" s="32"/>
      <c r="M128" s="179" t="s">
        <v>1</v>
      </c>
      <c r="N128" s="180" t="s">
        <v>36</v>
      </c>
      <c r="O128" s="181">
        <v>0</v>
      </c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285</v>
      </c>
      <c r="AT128" s="183" t="s">
        <v>195</v>
      </c>
      <c r="AU128" s="183" t="s">
        <v>78</v>
      </c>
      <c r="AY128" s="18" t="s">
        <v>193</v>
      </c>
      <c r="BE128" s="184">
        <f>IF(N128="základní",J128,0)</f>
        <v>40000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78</v>
      </c>
      <c r="BK128" s="184">
        <f>ROUND(I128*H128,2)</f>
        <v>40000</v>
      </c>
      <c r="BL128" s="18" t="s">
        <v>285</v>
      </c>
      <c r="BM128" s="183" t="s">
        <v>297</v>
      </c>
    </row>
    <row r="129" s="2" customFormat="1" ht="16.5" customHeight="1">
      <c r="A129" s="31"/>
      <c r="B129" s="172"/>
      <c r="C129" s="173" t="s">
        <v>223</v>
      </c>
      <c r="D129" s="173" t="s">
        <v>195</v>
      </c>
      <c r="E129" s="174" t="s">
        <v>298</v>
      </c>
      <c r="F129" s="175" t="s">
        <v>299</v>
      </c>
      <c r="G129" s="176" t="s">
        <v>226</v>
      </c>
      <c r="H129" s="177">
        <v>1</v>
      </c>
      <c r="I129" s="178">
        <v>25000</v>
      </c>
      <c r="J129" s="178">
        <f>ROUND(I129*H129,2)</f>
        <v>25000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285</v>
      </c>
      <c r="AT129" s="183" t="s">
        <v>195</v>
      </c>
      <c r="AU129" s="183" t="s">
        <v>78</v>
      </c>
      <c r="AY129" s="18" t="s">
        <v>193</v>
      </c>
      <c r="BE129" s="184">
        <f>IF(N129="základní",J129,0)</f>
        <v>25000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25000</v>
      </c>
      <c r="BL129" s="18" t="s">
        <v>285</v>
      </c>
      <c r="BM129" s="183" t="s">
        <v>300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301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78</v>
      </c>
    </row>
    <row r="131" s="2" customFormat="1" ht="16.5" customHeight="1">
      <c r="A131" s="31"/>
      <c r="B131" s="172"/>
      <c r="C131" s="173" t="s">
        <v>229</v>
      </c>
      <c r="D131" s="173" t="s">
        <v>195</v>
      </c>
      <c r="E131" s="174" t="s">
        <v>302</v>
      </c>
      <c r="F131" s="175" t="s">
        <v>303</v>
      </c>
      <c r="G131" s="176" t="s">
        <v>226</v>
      </c>
      <c r="H131" s="177">
        <v>1</v>
      </c>
      <c r="I131" s="178">
        <v>15000</v>
      </c>
      <c r="J131" s="178">
        <f>ROUND(I131*H131,2)</f>
        <v>15000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285</v>
      </c>
      <c r="AT131" s="183" t="s">
        <v>195</v>
      </c>
      <c r="AU131" s="183" t="s">
        <v>78</v>
      </c>
      <c r="AY131" s="18" t="s">
        <v>193</v>
      </c>
      <c r="BE131" s="184">
        <f>IF(N131="základní",J131,0)</f>
        <v>15000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15000</v>
      </c>
      <c r="BL131" s="18" t="s">
        <v>285</v>
      </c>
      <c r="BM131" s="183" t="s">
        <v>304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305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78</v>
      </c>
    </row>
    <row r="133" s="2" customFormat="1" ht="16.5" customHeight="1">
      <c r="A133" s="31"/>
      <c r="B133" s="172"/>
      <c r="C133" s="173" t="s">
        <v>242</v>
      </c>
      <c r="D133" s="173" t="s">
        <v>195</v>
      </c>
      <c r="E133" s="174" t="s">
        <v>306</v>
      </c>
      <c r="F133" s="175" t="s">
        <v>307</v>
      </c>
      <c r="G133" s="176" t="s">
        <v>226</v>
      </c>
      <c r="H133" s="177">
        <v>1</v>
      </c>
      <c r="I133" s="178">
        <v>15000</v>
      </c>
      <c r="J133" s="178">
        <f>ROUND(I133*H133,2)</f>
        <v>15000</v>
      </c>
      <c r="K133" s="175" t="s">
        <v>1</v>
      </c>
      <c r="L133" s="32"/>
      <c r="M133" s="179" t="s">
        <v>1</v>
      </c>
      <c r="N133" s="180" t="s">
        <v>36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285</v>
      </c>
      <c r="AT133" s="183" t="s">
        <v>195</v>
      </c>
      <c r="AU133" s="183" t="s">
        <v>78</v>
      </c>
      <c r="AY133" s="18" t="s">
        <v>193</v>
      </c>
      <c r="BE133" s="184">
        <f>IF(N133="základní",J133,0)</f>
        <v>15000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78</v>
      </c>
      <c r="BK133" s="184">
        <f>ROUND(I133*H133,2)</f>
        <v>15000</v>
      </c>
      <c r="BL133" s="18" t="s">
        <v>285</v>
      </c>
      <c r="BM133" s="183" t="s">
        <v>308</v>
      </c>
    </row>
    <row r="134" s="2" customFormat="1">
      <c r="A134" s="31"/>
      <c r="B134" s="32"/>
      <c r="C134" s="31"/>
      <c r="D134" s="185" t="s">
        <v>202</v>
      </c>
      <c r="E134" s="31"/>
      <c r="F134" s="186" t="s">
        <v>309</v>
      </c>
      <c r="G134" s="31"/>
      <c r="H134" s="31"/>
      <c r="I134" s="31"/>
      <c r="J134" s="31"/>
      <c r="K134" s="31"/>
      <c r="L134" s="32"/>
      <c r="M134" s="187"/>
      <c r="N134" s="188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202</v>
      </c>
      <c r="AU134" s="18" t="s">
        <v>78</v>
      </c>
    </row>
    <row r="135" s="2" customFormat="1" ht="33" customHeight="1">
      <c r="A135" s="31"/>
      <c r="B135" s="172"/>
      <c r="C135" s="173" t="s">
        <v>310</v>
      </c>
      <c r="D135" s="173" t="s">
        <v>195</v>
      </c>
      <c r="E135" s="174" t="s">
        <v>311</v>
      </c>
      <c r="F135" s="175" t="s">
        <v>312</v>
      </c>
      <c r="G135" s="176" t="s">
        <v>226</v>
      </c>
      <c r="H135" s="177">
        <v>1</v>
      </c>
      <c r="I135" s="178">
        <v>1000</v>
      </c>
      <c r="J135" s="178">
        <f>ROUND(I135*H135,2)</f>
        <v>1000</v>
      </c>
      <c r="K135" s="175" t="s">
        <v>1</v>
      </c>
      <c r="L135" s="32"/>
      <c r="M135" s="179" t="s">
        <v>1</v>
      </c>
      <c r="N135" s="180" t="s">
        <v>36</v>
      </c>
      <c r="O135" s="181">
        <v>0</v>
      </c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3" t="s">
        <v>285</v>
      </c>
      <c r="AT135" s="183" t="s">
        <v>195</v>
      </c>
      <c r="AU135" s="183" t="s">
        <v>78</v>
      </c>
      <c r="AY135" s="18" t="s">
        <v>193</v>
      </c>
      <c r="BE135" s="184">
        <f>IF(N135="základní",J135,0)</f>
        <v>1000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78</v>
      </c>
      <c r="BK135" s="184">
        <f>ROUND(I135*H135,2)</f>
        <v>1000</v>
      </c>
      <c r="BL135" s="18" t="s">
        <v>285</v>
      </c>
      <c r="BM135" s="183" t="s">
        <v>313</v>
      </c>
    </row>
    <row r="136" s="2" customFormat="1">
      <c r="A136" s="31"/>
      <c r="B136" s="32"/>
      <c r="C136" s="31"/>
      <c r="D136" s="185" t="s">
        <v>202</v>
      </c>
      <c r="E136" s="31"/>
      <c r="F136" s="186" t="s">
        <v>312</v>
      </c>
      <c r="G136" s="31"/>
      <c r="H136" s="31"/>
      <c r="I136" s="31"/>
      <c r="J136" s="31"/>
      <c r="K136" s="31"/>
      <c r="L136" s="32"/>
      <c r="M136" s="187"/>
      <c r="N136" s="188"/>
      <c r="O136" s="69"/>
      <c r="P136" s="69"/>
      <c r="Q136" s="69"/>
      <c r="R136" s="69"/>
      <c r="S136" s="69"/>
      <c r="T136" s="70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202</v>
      </c>
      <c r="AU136" s="18" t="s">
        <v>78</v>
      </c>
    </row>
    <row r="137" s="2" customFormat="1" ht="16.5" customHeight="1">
      <c r="A137" s="31"/>
      <c r="B137" s="172"/>
      <c r="C137" s="173" t="s">
        <v>314</v>
      </c>
      <c r="D137" s="173" t="s">
        <v>195</v>
      </c>
      <c r="E137" s="174" t="s">
        <v>315</v>
      </c>
      <c r="F137" s="175" t="s">
        <v>316</v>
      </c>
      <c r="G137" s="176" t="s">
        <v>226</v>
      </c>
      <c r="H137" s="177">
        <v>1</v>
      </c>
      <c r="I137" s="178">
        <v>5000</v>
      </c>
      <c r="J137" s="178">
        <f>ROUND(I137*H137,2)</f>
        <v>5000</v>
      </c>
      <c r="K137" s="175" t="s">
        <v>1</v>
      </c>
      <c r="L137" s="32"/>
      <c r="M137" s="179" t="s">
        <v>1</v>
      </c>
      <c r="N137" s="180" t="s">
        <v>36</v>
      </c>
      <c r="O137" s="181">
        <v>0</v>
      </c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285</v>
      </c>
      <c r="AT137" s="183" t="s">
        <v>195</v>
      </c>
      <c r="AU137" s="183" t="s">
        <v>78</v>
      </c>
      <c r="AY137" s="18" t="s">
        <v>193</v>
      </c>
      <c r="BE137" s="184">
        <f>IF(N137="základní",J137,0)</f>
        <v>5000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78</v>
      </c>
      <c r="BK137" s="184">
        <f>ROUND(I137*H137,2)</f>
        <v>5000</v>
      </c>
      <c r="BL137" s="18" t="s">
        <v>285</v>
      </c>
      <c r="BM137" s="183" t="s">
        <v>317</v>
      </c>
    </row>
    <row r="138" s="2" customFormat="1">
      <c r="A138" s="31"/>
      <c r="B138" s="32"/>
      <c r="C138" s="31"/>
      <c r="D138" s="185" t="s">
        <v>202</v>
      </c>
      <c r="E138" s="31"/>
      <c r="F138" s="186" t="s">
        <v>318</v>
      </c>
      <c r="G138" s="31"/>
      <c r="H138" s="31"/>
      <c r="I138" s="31"/>
      <c r="J138" s="31"/>
      <c r="K138" s="31"/>
      <c r="L138" s="32"/>
      <c r="M138" s="187"/>
      <c r="N138" s="188"/>
      <c r="O138" s="69"/>
      <c r="P138" s="69"/>
      <c r="Q138" s="69"/>
      <c r="R138" s="69"/>
      <c r="S138" s="69"/>
      <c r="T138" s="70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202</v>
      </c>
      <c r="AU138" s="18" t="s">
        <v>78</v>
      </c>
    </row>
    <row r="139" s="2" customFormat="1" ht="21.75" customHeight="1">
      <c r="A139" s="31"/>
      <c r="B139" s="172"/>
      <c r="C139" s="173" t="s">
        <v>319</v>
      </c>
      <c r="D139" s="173" t="s">
        <v>195</v>
      </c>
      <c r="E139" s="174" t="s">
        <v>320</v>
      </c>
      <c r="F139" s="175" t="s">
        <v>321</v>
      </c>
      <c r="G139" s="176" t="s">
        <v>226</v>
      </c>
      <c r="H139" s="177">
        <v>1</v>
      </c>
      <c r="I139" s="178">
        <v>100000</v>
      </c>
      <c r="J139" s="178">
        <f>ROUND(I139*H139,2)</f>
        <v>100000</v>
      </c>
      <c r="K139" s="175" t="s">
        <v>1</v>
      </c>
      <c r="L139" s="32"/>
      <c r="M139" s="179" t="s">
        <v>1</v>
      </c>
      <c r="N139" s="180" t="s">
        <v>36</v>
      </c>
      <c r="O139" s="181">
        <v>0</v>
      </c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3" t="s">
        <v>285</v>
      </c>
      <c r="AT139" s="183" t="s">
        <v>195</v>
      </c>
      <c r="AU139" s="183" t="s">
        <v>78</v>
      </c>
      <c r="AY139" s="18" t="s">
        <v>193</v>
      </c>
      <c r="BE139" s="184">
        <f>IF(N139="základní",J139,0)</f>
        <v>100000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78</v>
      </c>
      <c r="BK139" s="184">
        <f>ROUND(I139*H139,2)</f>
        <v>100000</v>
      </c>
      <c r="BL139" s="18" t="s">
        <v>285</v>
      </c>
      <c r="BM139" s="183" t="s">
        <v>322</v>
      </c>
    </row>
    <row r="140" s="2" customFormat="1" ht="21.75" customHeight="1">
      <c r="A140" s="31"/>
      <c r="B140" s="172"/>
      <c r="C140" s="173" t="s">
        <v>323</v>
      </c>
      <c r="D140" s="173" t="s">
        <v>195</v>
      </c>
      <c r="E140" s="174" t="s">
        <v>324</v>
      </c>
      <c r="F140" s="175" t="s">
        <v>325</v>
      </c>
      <c r="G140" s="176" t="s">
        <v>226</v>
      </c>
      <c r="H140" s="177">
        <v>1</v>
      </c>
      <c r="I140" s="178">
        <v>50000</v>
      </c>
      <c r="J140" s="178">
        <f>ROUND(I140*H140,2)</f>
        <v>50000</v>
      </c>
      <c r="K140" s="175" t="s">
        <v>1</v>
      </c>
      <c r="L140" s="32"/>
      <c r="M140" s="179" t="s">
        <v>1</v>
      </c>
      <c r="N140" s="180" t="s">
        <v>36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285</v>
      </c>
      <c r="AT140" s="183" t="s">
        <v>195</v>
      </c>
      <c r="AU140" s="183" t="s">
        <v>78</v>
      </c>
      <c r="AY140" s="18" t="s">
        <v>193</v>
      </c>
      <c r="BE140" s="184">
        <f>IF(N140="základní",J140,0)</f>
        <v>50000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78</v>
      </c>
      <c r="BK140" s="184">
        <f>ROUND(I140*H140,2)</f>
        <v>50000</v>
      </c>
      <c r="BL140" s="18" t="s">
        <v>285</v>
      </c>
      <c r="BM140" s="183" t="s">
        <v>326</v>
      </c>
    </row>
    <row r="141" s="2" customFormat="1">
      <c r="A141" s="31"/>
      <c r="B141" s="32"/>
      <c r="C141" s="31"/>
      <c r="D141" s="185" t="s">
        <v>202</v>
      </c>
      <c r="E141" s="31"/>
      <c r="F141" s="186" t="s">
        <v>327</v>
      </c>
      <c r="G141" s="31"/>
      <c r="H141" s="31"/>
      <c r="I141" s="31"/>
      <c r="J141" s="31"/>
      <c r="K141" s="31"/>
      <c r="L141" s="32"/>
      <c r="M141" s="187"/>
      <c r="N141" s="188"/>
      <c r="O141" s="69"/>
      <c r="P141" s="69"/>
      <c r="Q141" s="69"/>
      <c r="R141" s="69"/>
      <c r="S141" s="69"/>
      <c r="T141" s="70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8" t="s">
        <v>202</v>
      </c>
      <c r="AU141" s="18" t="s">
        <v>78</v>
      </c>
    </row>
    <row r="142" s="2" customFormat="1" ht="16.5" customHeight="1">
      <c r="A142" s="31"/>
      <c r="B142" s="172"/>
      <c r="C142" s="173" t="s">
        <v>328</v>
      </c>
      <c r="D142" s="173" t="s">
        <v>195</v>
      </c>
      <c r="E142" s="174" t="s">
        <v>329</v>
      </c>
      <c r="F142" s="175" t="s">
        <v>330</v>
      </c>
      <c r="G142" s="176" t="s">
        <v>226</v>
      </c>
      <c r="H142" s="177">
        <v>1</v>
      </c>
      <c r="I142" s="178">
        <v>15000</v>
      </c>
      <c r="J142" s="178">
        <f>ROUND(I142*H142,2)</f>
        <v>15000</v>
      </c>
      <c r="K142" s="175" t="s">
        <v>1</v>
      </c>
      <c r="L142" s="32"/>
      <c r="M142" s="179" t="s">
        <v>1</v>
      </c>
      <c r="N142" s="180" t="s">
        <v>36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3" t="s">
        <v>285</v>
      </c>
      <c r="AT142" s="183" t="s">
        <v>195</v>
      </c>
      <c r="AU142" s="183" t="s">
        <v>78</v>
      </c>
      <c r="AY142" s="18" t="s">
        <v>193</v>
      </c>
      <c r="BE142" s="184">
        <f>IF(N142="základní",J142,0)</f>
        <v>15000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78</v>
      </c>
      <c r="BK142" s="184">
        <f>ROUND(I142*H142,2)</f>
        <v>15000</v>
      </c>
      <c r="BL142" s="18" t="s">
        <v>285</v>
      </c>
      <c r="BM142" s="183" t="s">
        <v>331</v>
      </c>
    </row>
    <row r="143" s="2" customFormat="1">
      <c r="A143" s="31"/>
      <c r="B143" s="32"/>
      <c r="C143" s="31"/>
      <c r="D143" s="185" t="s">
        <v>202</v>
      </c>
      <c r="E143" s="31"/>
      <c r="F143" s="186" t="s">
        <v>332</v>
      </c>
      <c r="G143" s="31"/>
      <c r="H143" s="31"/>
      <c r="I143" s="31"/>
      <c r="J143" s="31"/>
      <c r="K143" s="31"/>
      <c r="L143" s="32"/>
      <c r="M143" s="210"/>
      <c r="N143" s="211"/>
      <c r="O143" s="212"/>
      <c r="P143" s="212"/>
      <c r="Q143" s="212"/>
      <c r="R143" s="212"/>
      <c r="S143" s="212"/>
      <c r="T143" s="21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8" t="s">
        <v>202</v>
      </c>
      <c r="AU143" s="18" t="s">
        <v>78</v>
      </c>
    </row>
    <row r="144" s="2" customFormat="1" ht="6.96" customHeight="1">
      <c r="A144" s="31"/>
      <c r="B144" s="52"/>
      <c r="C144" s="53"/>
      <c r="D144" s="53"/>
      <c r="E144" s="53"/>
      <c r="F144" s="53"/>
      <c r="G144" s="53"/>
      <c r="H144" s="53"/>
      <c r="I144" s="53"/>
      <c r="J144" s="53"/>
      <c r="K144" s="53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20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333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334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ROUND(J122, 2)</f>
        <v>4005930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ROUND((SUM(BE122:BE137)),  2)</f>
        <v>4005930</v>
      </c>
      <c r="G35" s="31"/>
      <c r="H35" s="31"/>
      <c r="I35" s="130">
        <v>0.20999999999999999</v>
      </c>
      <c r="J35" s="129">
        <f>ROUND(((SUM(BE122:BE137))*I35),  2)</f>
        <v>841245.30000000005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ROUND((SUM(BF122:BF137)),  2)</f>
        <v>0</v>
      </c>
      <c r="G36" s="31"/>
      <c r="H36" s="31"/>
      <c r="I36" s="130">
        <v>0.14999999999999999</v>
      </c>
      <c r="J36" s="129">
        <f>ROUND(((SUM(BF122:BF137))*I36),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ROUND((SUM(BG122:BG137)),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ROUND((SUM(BH122:BH137)),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ROUND((SUM(BI122:BI137)),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4847175.2999999998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333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01 - ODTĚŽENÍ BERMY A ÚPRAVA KORYTA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J122</f>
        <v>4005930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J123</f>
        <v>4005930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J124</f>
        <v>4005930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178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3" t="str">
        <f>E7</f>
        <v>ÚPRAVA ZÁCHYTNÉ NÁDRŽE NAD VD KORYČANY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167</v>
      </c>
      <c r="L111" s="21"/>
    </row>
    <row r="112" s="2" customFormat="1" ht="16.5" customHeight="1">
      <c r="A112" s="31"/>
      <c r="B112" s="32"/>
      <c r="C112" s="31"/>
      <c r="D112" s="31"/>
      <c r="E112" s="123" t="s">
        <v>333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169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SO – 01 - ODTĚŽENÍ BERMY A ÚPRAVA KORYTA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 </v>
      </c>
      <c r="G116" s="31"/>
      <c r="H116" s="31"/>
      <c r="I116" s="28" t="s">
        <v>20</v>
      </c>
      <c r="J116" s="61" t="str">
        <f>IF(J14="","",J14)</f>
        <v>8. 7. 2020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5.15" customHeight="1">
      <c r="A118" s="31"/>
      <c r="B118" s="32"/>
      <c r="C118" s="28" t="s">
        <v>22</v>
      </c>
      <c r="D118" s="31"/>
      <c r="E118" s="31"/>
      <c r="F118" s="25" t="str">
        <f>E17</f>
        <v>Povodí Moravy, s.p.</v>
      </c>
      <c r="G118" s="31"/>
      <c r="H118" s="31"/>
      <c r="I118" s="28" t="s">
        <v>27</v>
      </c>
      <c r="J118" s="29" t="str">
        <f>E23</f>
        <v xml:space="preserve"> 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26</v>
      </c>
      <c r="D119" s="31"/>
      <c r="E119" s="31"/>
      <c r="F119" s="25" t="str">
        <f>IF(E20="","",E20)</f>
        <v xml:space="preserve"> </v>
      </c>
      <c r="G119" s="31"/>
      <c r="H119" s="31"/>
      <c r="I119" s="28" t="s">
        <v>29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0"/>
      <c r="B121" s="151"/>
      <c r="C121" s="152" t="s">
        <v>179</v>
      </c>
      <c r="D121" s="153" t="s">
        <v>56</v>
      </c>
      <c r="E121" s="153" t="s">
        <v>52</v>
      </c>
      <c r="F121" s="153" t="s">
        <v>53</v>
      </c>
      <c r="G121" s="153" t="s">
        <v>180</v>
      </c>
      <c r="H121" s="153" t="s">
        <v>181</v>
      </c>
      <c r="I121" s="153" t="s">
        <v>182</v>
      </c>
      <c r="J121" s="153" t="s">
        <v>173</v>
      </c>
      <c r="K121" s="154" t="s">
        <v>183</v>
      </c>
      <c r="L121" s="155"/>
      <c r="M121" s="78" t="s">
        <v>1</v>
      </c>
      <c r="N121" s="79" t="s">
        <v>35</v>
      </c>
      <c r="O121" s="79" t="s">
        <v>184</v>
      </c>
      <c r="P121" s="79" t="s">
        <v>185</v>
      </c>
      <c r="Q121" s="79" t="s">
        <v>186</v>
      </c>
      <c r="R121" s="79" t="s">
        <v>187</v>
      </c>
      <c r="S121" s="79" t="s">
        <v>188</v>
      </c>
      <c r="T121" s="80" t="s">
        <v>189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1"/>
      <c r="B122" s="32"/>
      <c r="C122" s="85" t="s">
        <v>190</v>
      </c>
      <c r="D122" s="31"/>
      <c r="E122" s="31"/>
      <c r="F122" s="31"/>
      <c r="G122" s="31"/>
      <c r="H122" s="31"/>
      <c r="I122" s="31"/>
      <c r="J122" s="156">
        <f>BK122</f>
        <v>4005930</v>
      </c>
      <c r="K122" s="31"/>
      <c r="L122" s="32"/>
      <c r="M122" s="81"/>
      <c r="N122" s="65"/>
      <c r="O122" s="82"/>
      <c r="P122" s="157">
        <f>P123</f>
        <v>745.20000000000005</v>
      </c>
      <c r="Q122" s="82"/>
      <c r="R122" s="157">
        <f>R123</f>
        <v>0</v>
      </c>
      <c r="S122" s="82"/>
      <c r="T122" s="15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70</v>
      </c>
      <c r="AU122" s="18" t="s">
        <v>175</v>
      </c>
      <c r="BK122" s="159">
        <f>BK123</f>
        <v>4005930</v>
      </c>
    </row>
    <row r="123" s="12" customFormat="1" ht="25.92" customHeight="1">
      <c r="A123" s="12"/>
      <c r="B123" s="160"/>
      <c r="C123" s="12"/>
      <c r="D123" s="161" t="s">
        <v>70</v>
      </c>
      <c r="E123" s="162" t="s">
        <v>191</v>
      </c>
      <c r="F123" s="162" t="s">
        <v>192</v>
      </c>
      <c r="G123" s="12"/>
      <c r="H123" s="12"/>
      <c r="I123" s="12"/>
      <c r="J123" s="163">
        <f>BK123</f>
        <v>4005930</v>
      </c>
      <c r="K123" s="12"/>
      <c r="L123" s="160"/>
      <c r="M123" s="164"/>
      <c r="N123" s="165"/>
      <c r="O123" s="165"/>
      <c r="P123" s="166">
        <f>P124</f>
        <v>745.20000000000005</v>
      </c>
      <c r="Q123" s="165"/>
      <c r="R123" s="166">
        <f>R124</f>
        <v>0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78</v>
      </c>
      <c r="AT123" s="168" t="s">
        <v>70</v>
      </c>
      <c r="AU123" s="168" t="s">
        <v>71</v>
      </c>
      <c r="AY123" s="161" t="s">
        <v>193</v>
      </c>
      <c r="BK123" s="169">
        <f>BK124</f>
        <v>4005930</v>
      </c>
    </row>
    <row r="124" s="12" customFormat="1" ht="22.8" customHeight="1">
      <c r="A124" s="12"/>
      <c r="B124" s="160"/>
      <c r="C124" s="12"/>
      <c r="D124" s="161" t="s">
        <v>70</v>
      </c>
      <c r="E124" s="170" t="s">
        <v>78</v>
      </c>
      <c r="F124" s="170" t="s">
        <v>194</v>
      </c>
      <c r="G124" s="12"/>
      <c r="H124" s="12"/>
      <c r="I124" s="12"/>
      <c r="J124" s="171">
        <f>BK124</f>
        <v>4005930</v>
      </c>
      <c r="K124" s="12"/>
      <c r="L124" s="160"/>
      <c r="M124" s="164"/>
      <c r="N124" s="165"/>
      <c r="O124" s="165"/>
      <c r="P124" s="166">
        <f>SUM(P125:P137)</f>
        <v>745.20000000000005</v>
      </c>
      <c r="Q124" s="165"/>
      <c r="R124" s="166">
        <f>SUM(R125:R137)</f>
        <v>0</v>
      </c>
      <c r="S124" s="165"/>
      <c r="T124" s="167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78</v>
      </c>
      <c r="AT124" s="168" t="s">
        <v>70</v>
      </c>
      <c r="AU124" s="168" t="s">
        <v>78</v>
      </c>
      <c r="AY124" s="161" t="s">
        <v>193</v>
      </c>
      <c r="BK124" s="169">
        <f>SUM(BK125:BK137)</f>
        <v>4005930</v>
      </c>
    </row>
    <row r="125" s="2" customFormat="1" ht="21.75" customHeight="1">
      <c r="A125" s="31"/>
      <c r="B125" s="172"/>
      <c r="C125" s="173" t="s">
        <v>242</v>
      </c>
      <c r="D125" s="173" t="s">
        <v>195</v>
      </c>
      <c r="E125" s="174" t="s">
        <v>335</v>
      </c>
      <c r="F125" s="175" t="s">
        <v>336</v>
      </c>
      <c r="G125" s="176" t="s">
        <v>198</v>
      </c>
      <c r="H125" s="177">
        <v>4700</v>
      </c>
      <c r="I125" s="178">
        <v>89.299999999999997</v>
      </c>
      <c r="J125" s="178">
        <f>ROUND(I125*H125,2)</f>
        <v>419710</v>
      </c>
      <c r="K125" s="175" t="s">
        <v>199</v>
      </c>
      <c r="L125" s="32"/>
      <c r="M125" s="179" t="s">
        <v>1</v>
      </c>
      <c r="N125" s="180" t="s">
        <v>36</v>
      </c>
      <c r="O125" s="181">
        <v>0.085999999999999993</v>
      </c>
      <c r="P125" s="181">
        <f>O125*H125</f>
        <v>404.19999999999999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200</v>
      </c>
      <c r="AT125" s="183" t="s">
        <v>195</v>
      </c>
      <c r="AU125" s="183" t="s">
        <v>80</v>
      </c>
      <c r="AY125" s="18" t="s">
        <v>193</v>
      </c>
      <c r="BE125" s="184">
        <f>IF(N125="základní",J125,0)</f>
        <v>419710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78</v>
      </c>
      <c r="BK125" s="184">
        <f>ROUND(I125*H125,2)</f>
        <v>419710</v>
      </c>
      <c r="BL125" s="18" t="s">
        <v>200</v>
      </c>
      <c r="BM125" s="183" t="s">
        <v>337</v>
      </c>
    </row>
    <row r="126" s="2" customFormat="1">
      <c r="A126" s="31"/>
      <c r="B126" s="32"/>
      <c r="C126" s="31"/>
      <c r="D126" s="185" t="s">
        <v>202</v>
      </c>
      <c r="E126" s="31"/>
      <c r="F126" s="186" t="s">
        <v>338</v>
      </c>
      <c r="G126" s="31"/>
      <c r="H126" s="31"/>
      <c r="I126" s="31"/>
      <c r="J126" s="31"/>
      <c r="K126" s="31"/>
      <c r="L126" s="32"/>
      <c r="M126" s="187"/>
      <c r="N126" s="188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202</v>
      </c>
      <c r="AU126" s="18" t="s">
        <v>80</v>
      </c>
    </row>
    <row r="127" s="2" customFormat="1" ht="21.75" customHeight="1">
      <c r="A127" s="31"/>
      <c r="B127" s="172"/>
      <c r="C127" s="173" t="s">
        <v>94</v>
      </c>
      <c r="D127" s="173" t="s">
        <v>195</v>
      </c>
      <c r="E127" s="174" t="s">
        <v>208</v>
      </c>
      <c r="F127" s="175" t="s">
        <v>209</v>
      </c>
      <c r="G127" s="176" t="s">
        <v>210</v>
      </c>
      <c r="H127" s="177">
        <v>1800</v>
      </c>
      <c r="I127" s="178">
        <v>21.5</v>
      </c>
      <c r="J127" s="178">
        <f>ROUND(I127*H127,2)</f>
        <v>38700</v>
      </c>
      <c r="K127" s="175" t="s">
        <v>199</v>
      </c>
      <c r="L127" s="32"/>
      <c r="M127" s="179" t="s">
        <v>1</v>
      </c>
      <c r="N127" s="180" t="s">
        <v>36</v>
      </c>
      <c r="O127" s="181">
        <v>0.025000000000000001</v>
      </c>
      <c r="P127" s="181">
        <f>O127*H127</f>
        <v>45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38700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38700</v>
      </c>
      <c r="BL127" s="18" t="s">
        <v>200</v>
      </c>
      <c r="BM127" s="183" t="s">
        <v>339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212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2" customFormat="1" ht="21.75" customHeight="1">
      <c r="A129" s="31"/>
      <c r="B129" s="172"/>
      <c r="C129" s="173" t="s">
        <v>200</v>
      </c>
      <c r="D129" s="173" t="s">
        <v>195</v>
      </c>
      <c r="E129" s="174" t="s">
        <v>213</v>
      </c>
      <c r="F129" s="175" t="s">
        <v>214</v>
      </c>
      <c r="G129" s="176" t="s">
        <v>210</v>
      </c>
      <c r="H129" s="177">
        <v>3700</v>
      </c>
      <c r="I129" s="178">
        <v>69.599999999999994</v>
      </c>
      <c r="J129" s="178">
        <f>ROUND(I129*H129,2)</f>
        <v>257520</v>
      </c>
      <c r="K129" s="175" t="s">
        <v>199</v>
      </c>
      <c r="L129" s="32"/>
      <c r="M129" s="179" t="s">
        <v>1</v>
      </c>
      <c r="N129" s="180" t="s">
        <v>36</v>
      </c>
      <c r="O129" s="181">
        <v>0.080000000000000002</v>
      </c>
      <c r="P129" s="181">
        <f>O129*H129</f>
        <v>296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257520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257520</v>
      </c>
      <c r="BL129" s="18" t="s">
        <v>200</v>
      </c>
      <c r="BM129" s="183" t="s">
        <v>340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216</v>
      </c>
      <c r="G130" s="31"/>
      <c r="H130" s="31"/>
      <c r="I130" s="31"/>
      <c r="J130" s="31"/>
      <c r="K130" s="31"/>
      <c r="L130" s="32"/>
      <c r="M130" s="187"/>
      <c r="N130" s="188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13" customFormat="1">
      <c r="A131" s="13"/>
      <c r="B131" s="189"/>
      <c r="C131" s="13"/>
      <c r="D131" s="185" t="s">
        <v>217</v>
      </c>
      <c r="E131" s="190" t="s">
        <v>1</v>
      </c>
      <c r="F131" s="191" t="s">
        <v>341</v>
      </c>
      <c r="G131" s="13"/>
      <c r="H131" s="192">
        <v>2500</v>
      </c>
      <c r="I131" s="13"/>
      <c r="J131" s="13"/>
      <c r="K131" s="13"/>
      <c r="L131" s="189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0" t="s">
        <v>217</v>
      </c>
      <c r="AU131" s="190" t="s">
        <v>80</v>
      </c>
      <c r="AV131" s="13" t="s">
        <v>80</v>
      </c>
      <c r="AW131" s="13" t="s">
        <v>28</v>
      </c>
      <c r="AX131" s="13" t="s">
        <v>71</v>
      </c>
      <c r="AY131" s="190" t="s">
        <v>193</v>
      </c>
    </row>
    <row r="132" s="14" customFormat="1">
      <c r="A132" s="14"/>
      <c r="B132" s="196"/>
      <c r="C132" s="14"/>
      <c r="D132" s="185" t="s">
        <v>217</v>
      </c>
      <c r="E132" s="197" t="s">
        <v>1</v>
      </c>
      <c r="F132" s="198" t="s">
        <v>219</v>
      </c>
      <c r="G132" s="14"/>
      <c r="H132" s="199">
        <v>2500</v>
      </c>
      <c r="I132" s="14"/>
      <c r="J132" s="14"/>
      <c r="K132" s="14"/>
      <c r="L132" s="196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7" t="s">
        <v>217</v>
      </c>
      <c r="AU132" s="197" t="s">
        <v>80</v>
      </c>
      <c r="AV132" s="14" t="s">
        <v>94</v>
      </c>
      <c r="AW132" s="14" t="s">
        <v>28</v>
      </c>
      <c r="AX132" s="14" t="s">
        <v>71</v>
      </c>
      <c r="AY132" s="197" t="s">
        <v>193</v>
      </c>
    </row>
    <row r="133" s="13" customFormat="1">
      <c r="A133" s="13"/>
      <c r="B133" s="189"/>
      <c r="C133" s="13"/>
      <c r="D133" s="185" t="s">
        <v>217</v>
      </c>
      <c r="E133" s="190" t="s">
        <v>1</v>
      </c>
      <c r="F133" s="191" t="s">
        <v>220</v>
      </c>
      <c r="G133" s="13"/>
      <c r="H133" s="192">
        <v>1200</v>
      </c>
      <c r="I133" s="13"/>
      <c r="J133" s="13"/>
      <c r="K133" s="13"/>
      <c r="L133" s="189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217</v>
      </c>
      <c r="AU133" s="190" t="s">
        <v>80</v>
      </c>
      <c r="AV133" s="13" t="s">
        <v>80</v>
      </c>
      <c r="AW133" s="13" t="s">
        <v>28</v>
      </c>
      <c r="AX133" s="13" t="s">
        <v>71</v>
      </c>
      <c r="AY133" s="190" t="s">
        <v>193</v>
      </c>
    </row>
    <row r="134" s="14" customFormat="1">
      <c r="A134" s="14"/>
      <c r="B134" s="196"/>
      <c r="C134" s="14"/>
      <c r="D134" s="185" t="s">
        <v>217</v>
      </c>
      <c r="E134" s="197" t="s">
        <v>1</v>
      </c>
      <c r="F134" s="198" t="s">
        <v>221</v>
      </c>
      <c r="G134" s="14"/>
      <c r="H134" s="199">
        <v>1200</v>
      </c>
      <c r="I134" s="14"/>
      <c r="J134" s="14"/>
      <c r="K134" s="14"/>
      <c r="L134" s="196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7" t="s">
        <v>217</v>
      </c>
      <c r="AU134" s="197" t="s">
        <v>80</v>
      </c>
      <c r="AV134" s="14" t="s">
        <v>94</v>
      </c>
      <c r="AW134" s="14" t="s">
        <v>28</v>
      </c>
      <c r="AX134" s="14" t="s">
        <v>71</v>
      </c>
      <c r="AY134" s="197" t="s">
        <v>193</v>
      </c>
    </row>
    <row r="135" s="15" customFormat="1">
      <c r="A135" s="15"/>
      <c r="B135" s="203"/>
      <c r="C135" s="15"/>
      <c r="D135" s="185" t="s">
        <v>217</v>
      </c>
      <c r="E135" s="204" t="s">
        <v>1</v>
      </c>
      <c r="F135" s="205" t="s">
        <v>222</v>
      </c>
      <c r="G135" s="15"/>
      <c r="H135" s="206">
        <v>3700</v>
      </c>
      <c r="I135" s="15"/>
      <c r="J135" s="15"/>
      <c r="K135" s="15"/>
      <c r="L135" s="203"/>
      <c r="M135" s="207"/>
      <c r="N135" s="208"/>
      <c r="O135" s="208"/>
      <c r="P135" s="208"/>
      <c r="Q135" s="208"/>
      <c r="R135" s="208"/>
      <c r="S135" s="208"/>
      <c r="T135" s="20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4" t="s">
        <v>217</v>
      </c>
      <c r="AU135" s="204" t="s">
        <v>80</v>
      </c>
      <c r="AV135" s="15" t="s">
        <v>200</v>
      </c>
      <c r="AW135" s="15" t="s">
        <v>28</v>
      </c>
      <c r="AX135" s="15" t="s">
        <v>78</v>
      </c>
      <c r="AY135" s="204" t="s">
        <v>193</v>
      </c>
    </row>
    <row r="136" s="2" customFormat="1" ht="21.75" customHeight="1">
      <c r="A136" s="31"/>
      <c r="B136" s="172"/>
      <c r="C136" s="173" t="s">
        <v>229</v>
      </c>
      <c r="D136" s="173" t="s">
        <v>195</v>
      </c>
      <c r="E136" s="174" t="s">
        <v>230</v>
      </c>
      <c r="F136" s="175" t="s">
        <v>231</v>
      </c>
      <c r="G136" s="176" t="s">
        <v>198</v>
      </c>
      <c r="H136" s="177">
        <v>4700</v>
      </c>
      <c r="I136" s="178">
        <v>700</v>
      </c>
      <c r="J136" s="178">
        <f>ROUND(I136*H136,2)</f>
        <v>3290000</v>
      </c>
      <c r="K136" s="175" t="s">
        <v>1</v>
      </c>
      <c r="L136" s="32"/>
      <c r="M136" s="179" t="s">
        <v>1</v>
      </c>
      <c r="N136" s="180" t="s">
        <v>36</v>
      </c>
      <c r="O136" s="181">
        <v>0</v>
      </c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3" t="s">
        <v>200</v>
      </c>
      <c r="AT136" s="183" t="s">
        <v>195</v>
      </c>
      <c r="AU136" s="183" t="s">
        <v>80</v>
      </c>
      <c r="AY136" s="18" t="s">
        <v>193</v>
      </c>
      <c r="BE136" s="184">
        <f>IF(N136="základní",J136,0)</f>
        <v>3290000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78</v>
      </c>
      <c r="BK136" s="184">
        <f>ROUND(I136*H136,2)</f>
        <v>3290000</v>
      </c>
      <c r="BL136" s="18" t="s">
        <v>200</v>
      </c>
      <c r="BM136" s="183" t="s">
        <v>342</v>
      </c>
    </row>
    <row r="137" s="2" customFormat="1">
      <c r="A137" s="31"/>
      <c r="B137" s="32"/>
      <c r="C137" s="31"/>
      <c r="D137" s="185" t="s">
        <v>202</v>
      </c>
      <c r="E137" s="31"/>
      <c r="F137" s="186" t="s">
        <v>228</v>
      </c>
      <c r="G137" s="31"/>
      <c r="H137" s="31"/>
      <c r="I137" s="31"/>
      <c r="J137" s="31"/>
      <c r="K137" s="31"/>
      <c r="L137" s="32"/>
      <c r="M137" s="210"/>
      <c r="N137" s="211"/>
      <c r="O137" s="212"/>
      <c r="P137" s="212"/>
      <c r="Q137" s="212"/>
      <c r="R137" s="212"/>
      <c r="S137" s="212"/>
      <c r="T137" s="213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202</v>
      </c>
      <c r="AU137" s="18" t="s">
        <v>80</v>
      </c>
    </row>
    <row r="138" s="2" customFormat="1" ht="6.96" customHeight="1">
      <c r="A138" s="31"/>
      <c r="B138" s="52"/>
      <c r="C138" s="53"/>
      <c r="D138" s="53"/>
      <c r="E138" s="53"/>
      <c r="F138" s="53"/>
      <c r="G138" s="53"/>
      <c r="H138" s="53"/>
      <c r="I138" s="53"/>
      <c r="J138" s="53"/>
      <c r="K138" s="53"/>
      <c r="L138" s="32"/>
      <c r="M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</sheetData>
  <autoFilter ref="C121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 s="1" customFormat="1" ht="12" customHeight="1">
      <c r="B8" s="21"/>
      <c r="D8" s="28" t="s">
        <v>167</v>
      </c>
      <c r="L8" s="21"/>
    </row>
    <row r="9" s="2" customFormat="1" ht="16.5" customHeight="1">
      <c r="A9" s="31"/>
      <c r="B9" s="32"/>
      <c r="C9" s="31"/>
      <c r="D9" s="31"/>
      <c r="E9" s="123" t="s">
        <v>333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169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343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8. 7. 2020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tr">
        <f>'Rekapitulace stavby'!AN13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tr">
        <f>'Rekapitulace stavby'!E14</f>
        <v xml:space="preserve"> </v>
      </c>
      <c r="F20" s="25"/>
      <c r="G20" s="25"/>
      <c r="H20" s="25"/>
      <c r="I20" s="28" t="s">
        <v>25</v>
      </c>
      <c r="J20" s="25" t="str">
        <f>'Rekapitulace stavby'!AN14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27</v>
      </c>
      <c r="E22" s="31"/>
      <c r="F22" s="31"/>
      <c r="G22" s="31"/>
      <c r="H22" s="31"/>
      <c r="I22" s="28" t="s">
        <v>23</v>
      </c>
      <c r="J22" s="25" t="str">
        <f>IF('Rekapitulace stavby'!AN16="","",'Rekapitulace stavby'!AN16)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tr">
        <f>IF('Rekapitulace stavby'!E17="","",'Rekapitulace stavby'!E17)</f>
        <v xml:space="preserve"> </v>
      </c>
      <c r="F23" s="31"/>
      <c r="G23" s="31"/>
      <c r="H23" s="31"/>
      <c r="I23" s="28" t="s">
        <v>25</v>
      </c>
      <c r="J23" s="25" t="str">
        <f>IF('Rekapitulace stavby'!AN17="","",'Rekapitulace stavby'!AN17)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29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30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4"/>
      <c r="B29" s="125"/>
      <c r="C29" s="124"/>
      <c r="D29" s="124"/>
      <c r="E29" s="29" t="s">
        <v>1</v>
      </c>
      <c r="F29" s="29"/>
      <c r="G29" s="29"/>
      <c r="H29" s="29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7" t="s">
        <v>31</v>
      </c>
      <c r="E32" s="31"/>
      <c r="F32" s="31"/>
      <c r="G32" s="31"/>
      <c r="H32" s="31"/>
      <c r="I32" s="31"/>
      <c r="J32" s="88">
        <f>ROUND(J124, 2)</f>
        <v>3460154.0099999998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33</v>
      </c>
      <c r="G34" s="31"/>
      <c r="H34" s="31"/>
      <c r="I34" s="36" t="s">
        <v>32</v>
      </c>
      <c r="J34" s="36" t="s">
        <v>34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8" t="s">
        <v>35</v>
      </c>
      <c r="E35" s="28" t="s">
        <v>36</v>
      </c>
      <c r="F35" s="129">
        <f>ROUND((SUM(BE124:BE158)),  2)</f>
        <v>3460154.0099999998</v>
      </c>
      <c r="G35" s="31"/>
      <c r="H35" s="31"/>
      <c r="I35" s="130">
        <v>0.20999999999999999</v>
      </c>
      <c r="J35" s="129">
        <f>ROUND(((SUM(BE124:BE158))*I35),  2)</f>
        <v>726632.33999999997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37</v>
      </c>
      <c r="F36" s="129">
        <f>ROUND((SUM(BF124:BF158)),  2)</f>
        <v>0</v>
      </c>
      <c r="G36" s="31"/>
      <c r="H36" s="31"/>
      <c r="I36" s="130">
        <v>0.14999999999999999</v>
      </c>
      <c r="J36" s="129">
        <f>ROUND(((SUM(BF124:BF158))*I36),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38</v>
      </c>
      <c r="F37" s="129">
        <f>ROUND((SUM(BG124:BG158)),  2)</f>
        <v>0</v>
      </c>
      <c r="G37" s="31"/>
      <c r="H37" s="31"/>
      <c r="I37" s="130">
        <v>0.20999999999999999</v>
      </c>
      <c r="J37" s="129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39</v>
      </c>
      <c r="F38" s="129">
        <f>ROUND((SUM(BH124:BH158)),  2)</f>
        <v>0</v>
      </c>
      <c r="G38" s="31"/>
      <c r="H38" s="31"/>
      <c r="I38" s="130">
        <v>0.14999999999999999</v>
      </c>
      <c r="J38" s="129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40</v>
      </c>
      <c r="F39" s="129">
        <f>ROUND((SUM(BI124:BI158)),  2)</f>
        <v>0</v>
      </c>
      <c r="G39" s="31"/>
      <c r="H39" s="31"/>
      <c r="I39" s="130">
        <v>0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1"/>
      <c r="D41" s="132" t="s">
        <v>41</v>
      </c>
      <c r="E41" s="73"/>
      <c r="F41" s="73"/>
      <c r="G41" s="133" t="s">
        <v>42</v>
      </c>
      <c r="H41" s="134" t="s">
        <v>43</v>
      </c>
      <c r="I41" s="73"/>
      <c r="J41" s="135">
        <f>SUM(J32:J39)</f>
        <v>4186786.3499999996</v>
      </c>
      <c r="K41" s="136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2" customFormat="1" ht="16.5" customHeight="1">
      <c r="A87" s="31"/>
      <c r="B87" s="32"/>
      <c r="C87" s="31"/>
      <c r="D87" s="31"/>
      <c r="E87" s="123" t="s">
        <v>333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169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SO – 02 - OPEVNĚNÍ HRÁZÍ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 </v>
      </c>
      <c r="G91" s="31"/>
      <c r="H91" s="31"/>
      <c r="I91" s="28" t="s">
        <v>20</v>
      </c>
      <c r="J91" s="61" t="str">
        <f>IF(J14="","",J14)</f>
        <v>8. 7. 2020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5.15" customHeight="1">
      <c r="A93" s="31"/>
      <c r="B93" s="32"/>
      <c r="C93" s="28" t="s">
        <v>22</v>
      </c>
      <c r="D93" s="31"/>
      <c r="E93" s="31"/>
      <c r="F93" s="25" t="str">
        <f>E17</f>
        <v>Povodí Moravy, s.p.</v>
      </c>
      <c r="G93" s="31"/>
      <c r="H93" s="31"/>
      <c r="I93" s="28" t="s">
        <v>27</v>
      </c>
      <c r="J93" s="29" t="str">
        <f>E23</f>
        <v xml:space="preserve"> 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 xml:space="preserve"> </v>
      </c>
      <c r="G94" s="31"/>
      <c r="H94" s="31"/>
      <c r="I94" s="28" t="s">
        <v>29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9" t="s">
        <v>172</v>
      </c>
      <c r="D96" s="131"/>
      <c r="E96" s="131"/>
      <c r="F96" s="131"/>
      <c r="G96" s="131"/>
      <c r="H96" s="131"/>
      <c r="I96" s="131"/>
      <c r="J96" s="140" t="s">
        <v>173</v>
      </c>
      <c r="K96" s="1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1" t="s">
        <v>174</v>
      </c>
      <c r="D98" s="31"/>
      <c r="E98" s="31"/>
      <c r="F98" s="31"/>
      <c r="G98" s="31"/>
      <c r="H98" s="31"/>
      <c r="I98" s="31"/>
      <c r="J98" s="88">
        <f>J124</f>
        <v>3460154.0100000002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175</v>
      </c>
    </row>
    <row r="99" s="9" customFormat="1" ht="24.96" customHeight="1">
      <c r="A99" s="9"/>
      <c r="B99" s="142"/>
      <c r="C99" s="9"/>
      <c r="D99" s="143" t="s">
        <v>176</v>
      </c>
      <c r="E99" s="144"/>
      <c r="F99" s="144"/>
      <c r="G99" s="144"/>
      <c r="H99" s="144"/>
      <c r="I99" s="144"/>
      <c r="J99" s="145">
        <f>J125</f>
        <v>3460154.0100000002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177</v>
      </c>
      <c r="E100" s="148"/>
      <c r="F100" s="148"/>
      <c r="G100" s="148"/>
      <c r="H100" s="148"/>
      <c r="I100" s="148"/>
      <c r="J100" s="149">
        <f>J126</f>
        <v>255513.60000000001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234</v>
      </c>
      <c r="E101" s="148"/>
      <c r="F101" s="148"/>
      <c r="G101" s="148"/>
      <c r="H101" s="148"/>
      <c r="I101" s="148"/>
      <c r="J101" s="149">
        <f>J133</f>
        <v>2380148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235</v>
      </c>
      <c r="E102" s="148"/>
      <c r="F102" s="148"/>
      <c r="G102" s="148"/>
      <c r="H102" s="148"/>
      <c r="I102" s="148"/>
      <c r="J102" s="149">
        <f>J156</f>
        <v>824492.41000000003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2" customFormat="1" ht="16.5" customHeight="1">
      <c r="A114" s="31"/>
      <c r="B114" s="32"/>
      <c r="C114" s="31"/>
      <c r="D114" s="31"/>
      <c r="E114" s="123" t="s">
        <v>333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169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SO – 02 - OPEVNĚNÍ HRÁZÍ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 xml:space="preserve"> </v>
      </c>
      <c r="G118" s="31"/>
      <c r="H118" s="31"/>
      <c r="I118" s="28" t="s">
        <v>20</v>
      </c>
      <c r="J118" s="61" t="str">
        <f>IF(J14="","",J14)</f>
        <v>8. 7. 2020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22</v>
      </c>
      <c r="D120" s="31"/>
      <c r="E120" s="31"/>
      <c r="F120" s="25" t="str">
        <f>E17</f>
        <v>Povodí Moravy, s.p.</v>
      </c>
      <c r="G120" s="31"/>
      <c r="H120" s="31"/>
      <c r="I120" s="28" t="s">
        <v>27</v>
      </c>
      <c r="J120" s="29" t="str">
        <f>E23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26</v>
      </c>
      <c r="D121" s="31"/>
      <c r="E121" s="31"/>
      <c r="F121" s="25" t="str">
        <f>IF(E20="","",E20)</f>
        <v xml:space="preserve"> </v>
      </c>
      <c r="G121" s="31"/>
      <c r="H121" s="31"/>
      <c r="I121" s="28" t="s">
        <v>29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50"/>
      <c r="B123" s="151"/>
      <c r="C123" s="152" t="s">
        <v>179</v>
      </c>
      <c r="D123" s="153" t="s">
        <v>56</v>
      </c>
      <c r="E123" s="153" t="s">
        <v>52</v>
      </c>
      <c r="F123" s="153" t="s">
        <v>53</v>
      </c>
      <c r="G123" s="153" t="s">
        <v>180</v>
      </c>
      <c r="H123" s="153" t="s">
        <v>181</v>
      </c>
      <c r="I123" s="153" t="s">
        <v>182</v>
      </c>
      <c r="J123" s="153" t="s">
        <v>173</v>
      </c>
      <c r="K123" s="154" t="s">
        <v>183</v>
      </c>
      <c r="L123" s="155"/>
      <c r="M123" s="78" t="s">
        <v>1</v>
      </c>
      <c r="N123" s="79" t="s">
        <v>35</v>
      </c>
      <c r="O123" s="79" t="s">
        <v>184</v>
      </c>
      <c r="P123" s="79" t="s">
        <v>185</v>
      </c>
      <c r="Q123" s="79" t="s">
        <v>186</v>
      </c>
      <c r="R123" s="79" t="s">
        <v>187</v>
      </c>
      <c r="S123" s="79" t="s">
        <v>188</v>
      </c>
      <c r="T123" s="80" t="s">
        <v>189</v>
      </c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/>
    </row>
    <row r="124" s="2" customFormat="1" ht="22.8" customHeight="1">
      <c r="A124" s="31"/>
      <c r="B124" s="32"/>
      <c r="C124" s="85" t="s">
        <v>190</v>
      </c>
      <c r="D124" s="31"/>
      <c r="E124" s="31"/>
      <c r="F124" s="31"/>
      <c r="G124" s="31"/>
      <c r="H124" s="31"/>
      <c r="I124" s="31"/>
      <c r="J124" s="156">
        <f>BK124</f>
        <v>3460154.0100000002</v>
      </c>
      <c r="K124" s="31"/>
      <c r="L124" s="32"/>
      <c r="M124" s="81"/>
      <c r="N124" s="65"/>
      <c r="O124" s="82"/>
      <c r="P124" s="157">
        <f>P125</f>
        <v>3836.7648040000004</v>
      </c>
      <c r="Q124" s="82"/>
      <c r="R124" s="157">
        <f>R125</f>
        <v>2625.7720319999999</v>
      </c>
      <c r="S124" s="82"/>
      <c r="T124" s="158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70</v>
      </c>
      <c r="AU124" s="18" t="s">
        <v>175</v>
      </c>
      <c r="BK124" s="159">
        <f>BK125</f>
        <v>3460154.0100000002</v>
      </c>
    </row>
    <row r="125" s="12" customFormat="1" ht="25.92" customHeight="1">
      <c r="A125" s="12"/>
      <c r="B125" s="160"/>
      <c r="C125" s="12"/>
      <c r="D125" s="161" t="s">
        <v>70</v>
      </c>
      <c r="E125" s="162" t="s">
        <v>191</v>
      </c>
      <c r="F125" s="162" t="s">
        <v>192</v>
      </c>
      <c r="G125" s="12"/>
      <c r="H125" s="12"/>
      <c r="I125" s="12"/>
      <c r="J125" s="163">
        <f>BK125</f>
        <v>3460154.0100000002</v>
      </c>
      <c r="K125" s="12"/>
      <c r="L125" s="160"/>
      <c r="M125" s="164"/>
      <c r="N125" s="165"/>
      <c r="O125" s="165"/>
      <c r="P125" s="166">
        <f>P126+P133+P156</f>
        <v>3836.7648040000004</v>
      </c>
      <c r="Q125" s="165"/>
      <c r="R125" s="166">
        <f>R126+R133+R156</f>
        <v>2625.7720319999999</v>
      </c>
      <c r="S125" s="165"/>
      <c r="T125" s="167">
        <f>T126+T133+T156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1" t="s">
        <v>78</v>
      </c>
      <c r="AT125" s="168" t="s">
        <v>70</v>
      </c>
      <c r="AU125" s="168" t="s">
        <v>71</v>
      </c>
      <c r="AY125" s="161" t="s">
        <v>193</v>
      </c>
      <c r="BK125" s="169">
        <f>BK126+BK133+BK156</f>
        <v>3460154.0100000002</v>
      </c>
    </row>
    <row r="126" s="12" customFormat="1" ht="22.8" customHeight="1">
      <c r="A126" s="12"/>
      <c r="B126" s="160"/>
      <c r="C126" s="12"/>
      <c r="D126" s="161" t="s">
        <v>70</v>
      </c>
      <c r="E126" s="170" t="s">
        <v>78</v>
      </c>
      <c r="F126" s="170" t="s">
        <v>194</v>
      </c>
      <c r="G126" s="12"/>
      <c r="H126" s="12"/>
      <c r="I126" s="12"/>
      <c r="J126" s="171">
        <f>BK126</f>
        <v>255513.60000000001</v>
      </c>
      <c r="K126" s="12"/>
      <c r="L126" s="160"/>
      <c r="M126" s="164"/>
      <c r="N126" s="165"/>
      <c r="O126" s="165"/>
      <c r="P126" s="166">
        <f>SUM(P127:P132)</f>
        <v>154.8288</v>
      </c>
      <c r="Q126" s="165"/>
      <c r="R126" s="166">
        <f>SUM(R127:R132)</f>
        <v>0</v>
      </c>
      <c r="S126" s="165"/>
      <c r="T126" s="167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1" t="s">
        <v>78</v>
      </c>
      <c r="AT126" s="168" t="s">
        <v>70</v>
      </c>
      <c r="AU126" s="168" t="s">
        <v>78</v>
      </c>
      <c r="AY126" s="161" t="s">
        <v>193</v>
      </c>
      <c r="BK126" s="169">
        <f>SUM(BK127:BK132)</f>
        <v>255513.60000000001</v>
      </c>
    </row>
    <row r="127" s="2" customFormat="1" ht="21.75" customHeight="1">
      <c r="A127" s="31"/>
      <c r="B127" s="172"/>
      <c r="C127" s="173" t="s">
        <v>78</v>
      </c>
      <c r="D127" s="173" t="s">
        <v>195</v>
      </c>
      <c r="E127" s="174" t="s">
        <v>236</v>
      </c>
      <c r="F127" s="175" t="s">
        <v>237</v>
      </c>
      <c r="G127" s="176" t="s">
        <v>198</v>
      </c>
      <c r="H127" s="177">
        <v>230.40000000000001</v>
      </c>
      <c r="I127" s="178">
        <v>409</v>
      </c>
      <c r="J127" s="178">
        <f>ROUND(I127*H127,2)</f>
        <v>94233.600000000006</v>
      </c>
      <c r="K127" s="175" t="s">
        <v>199</v>
      </c>
      <c r="L127" s="32"/>
      <c r="M127" s="179" t="s">
        <v>1</v>
      </c>
      <c r="N127" s="180" t="s">
        <v>36</v>
      </c>
      <c r="O127" s="181">
        <v>0.67200000000000004</v>
      </c>
      <c r="P127" s="181">
        <f>O127*H127</f>
        <v>154.8288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200</v>
      </c>
      <c r="AT127" s="183" t="s">
        <v>195</v>
      </c>
      <c r="AU127" s="183" t="s">
        <v>80</v>
      </c>
      <c r="AY127" s="18" t="s">
        <v>193</v>
      </c>
      <c r="BE127" s="184">
        <f>IF(N127="základní",J127,0)</f>
        <v>94233.600000000006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78</v>
      </c>
      <c r="BK127" s="184">
        <f>ROUND(I127*H127,2)</f>
        <v>94233.600000000006</v>
      </c>
      <c r="BL127" s="18" t="s">
        <v>200</v>
      </c>
      <c r="BM127" s="183" t="s">
        <v>344</v>
      </c>
    </row>
    <row r="128" s="2" customFormat="1">
      <c r="A128" s="31"/>
      <c r="B128" s="32"/>
      <c r="C128" s="31"/>
      <c r="D128" s="185" t="s">
        <v>202</v>
      </c>
      <c r="E128" s="31"/>
      <c r="F128" s="186" t="s">
        <v>239</v>
      </c>
      <c r="G128" s="31"/>
      <c r="H128" s="31"/>
      <c r="I128" s="31"/>
      <c r="J128" s="31"/>
      <c r="K128" s="31"/>
      <c r="L128" s="32"/>
      <c r="M128" s="187"/>
      <c r="N128" s="188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202</v>
      </c>
      <c r="AU128" s="18" t="s">
        <v>80</v>
      </c>
    </row>
    <row r="129" s="13" customFormat="1">
      <c r="A129" s="13"/>
      <c r="B129" s="189"/>
      <c r="C129" s="13"/>
      <c r="D129" s="185" t="s">
        <v>217</v>
      </c>
      <c r="E129" s="190" t="s">
        <v>1</v>
      </c>
      <c r="F129" s="191" t="s">
        <v>345</v>
      </c>
      <c r="G129" s="13"/>
      <c r="H129" s="192">
        <v>230.40000000000001</v>
      </c>
      <c r="I129" s="13"/>
      <c r="J129" s="13"/>
      <c r="K129" s="13"/>
      <c r="L129" s="189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0" t="s">
        <v>217</v>
      </c>
      <c r="AU129" s="190" t="s">
        <v>80</v>
      </c>
      <c r="AV129" s="13" t="s">
        <v>80</v>
      </c>
      <c r="AW129" s="13" t="s">
        <v>28</v>
      </c>
      <c r="AX129" s="13" t="s">
        <v>71</v>
      </c>
      <c r="AY129" s="190" t="s">
        <v>193</v>
      </c>
    </row>
    <row r="130" s="14" customFormat="1">
      <c r="A130" s="14"/>
      <c r="B130" s="196"/>
      <c r="C130" s="14"/>
      <c r="D130" s="185" t="s">
        <v>217</v>
      </c>
      <c r="E130" s="197" t="s">
        <v>1</v>
      </c>
      <c r="F130" s="198" t="s">
        <v>241</v>
      </c>
      <c r="G130" s="14"/>
      <c r="H130" s="199">
        <v>230.40000000000001</v>
      </c>
      <c r="I130" s="14"/>
      <c r="J130" s="14"/>
      <c r="K130" s="14"/>
      <c r="L130" s="196"/>
      <c r="M130" s="200"/>
      <c r="N130" s="201"/>
      <c r="O130" s="201"/>
      <c r="P130" s="201"/>
      <c r="Q130" s="201"/>
      <c r="R130" s="201"/>
      <c r="S130" s="201"/>
      <c r="T130" s="20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7" t="s">
        <v>217</v>
      </c>
      <c r="AU130" s="197" t="s">
        <v>80</v>
      </c>
      <c r="AV130" s="14" t="s">
        <v>94</v>
      </c>
      <c r="AW130" s="14" t="s">
        <v>28</v>
      </c>
      <c r="AX130" s="14" t="s">
        <v>78</v>
      </c>
      <c r="AY130" s="197" t="s">
        <v>193</v>
      </c>
    </row>
    <row r="131" s="2" customFormat="1" ht="21.75" customHeight="1">
      <c r="A131" s="31"/>
      <c r="B131" s="172"/>
      <c r="C131" s="173" t="s">
        <v>80</v>
      </c>
      <c r="D131" s="173" t="s">
        <v>195</v>
      </c>
      <c r="E131" s="174" t="s">
        <v>230</v>
      </c>
      <c r="F131" s="175" t="s">
        <v>231</v>
      </c>
      <c r="G131" s="176" t="s">
        <v>198</v>
      </c>
      <c r="H131" s="177">
        <v>230.40000000000001</v>
      </c>
      <c r="I131" s="178">
        <v>700</v>
      </c>
      <c r="J131" s="178">
        <f>ROUND(I131*H131,2)</f>
        <v>161280</v>
      </c>
      <c r="K131" s="175" t="s">
        <v>1</v>
      </c>
      <c r="L131" s="32"/>
      <c r="M131" s="179" t="s">
        <v>1</v>
      </c>
      <c r="N131" s="180" t="s">
        <v>36</v>
      </c>
      <c r="O131" s="181">
        <v>0</v>
      </c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200</v>
      </c>
      <c r="AT131" s="183" t="s">
        <v>195</v>
      </c>
      <c r="AU131" s="183" t="s">
        <v>80</v>
      </c>
      <c r="AY131" s="18" t="s">
        <v>193</v>
      </c>
      <c r="BE131" s="184">
        <f>IF(N131="základní",J131,0)</f>
        <v>161280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78</v>
      </c>
      <c r="BK131" s="184">
        <f>ROUND(I131*H131,2)</f>
        <v>161280</v>
      </c>
      <c r="BL131" s="18" t="s">
        <v>200</v>
      </c>
      <c r="BM131" s="183" t="s">
        <v>346</v>
      </c>
    </row>
    <row r="132" s="2" customFormat="1">
      <c r="A132" s="31"/>
      <c r="B132" s="32"/>
      <c r="C132" s="31"/>
      <c r="D132" s="185" t="s">
        <v>202</v>
      </c>
      <c r="E132" s="31"/>
      <c r="F132" s="186" t="s">
        <v>228</v>
      </c>
      <c r="G132" s="31"/>
      <c r="H132" s="31"/>
      <c r="I132" s="31"/>
      <c r="J132" s="31"/>
      <c r="K132" s="31"/>
      <c r="L132" s="32"/>
      <c r="M132" s="187"/>
      <c r="N132" s="188"/>
      <c r="O132" s="69"/>
      <c r="P132" s="69"/>
      <c r="Q132" s="69"/>
      <c r="R132" s="69"/>
      <c r="S132" s="69"/>
      <c r="T132" s="70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202</v>
      </c>
      <c r="AU132" s="18" t="s">
        <v>80</v>
      </c>
    </row>
    <row r="133" s="12" customFormat="1" ht="22.8" customHeight="1">
      <c r="A133" s="12"/>
      <c r="B133" s="160"/>
      <c r="C133" s="12"/>
      <c r="D133" s="161" t="s">
        <v>70</v>
      </c>
      <c r="E133" s="170" t="s">
        <v>200</v>
      </c>
      <c r="F133" s="170" t="s">
        <v>244</v>
      </c>
      <c r="G133" s="12"/>
      <c r="H133" s="12"/>
      <c r="I133" s="12"/>
      <c r="J133" s="171">
        <f>BK133</f>
        <v>2380148</v>
      </c>
      <c r="K133" s="12"/>
      <c r="L133" s="160"/>
      <c r="M133" s="164"/>
      <c r="N133" s="165"/>
      <c r="O133" s="165"/>
      <c r="P133" s="166">
        <f>SUM(P134:P155)</f>
        <v>2350.6696000000002</v>
      </c>
      <c r="Q133" s="165"/>
      <c r="R133" s="166">
        <f>SUM(R134:R155)</f>
        <v>2625.7720319999999</v>
      </c>
      <c r="S133" s="165"/>
      <c r="T133" s="167">
        <f>SUM(T134:T155)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1" t="s">
        <v>78</v>
      </c>
      <c r="AT133" s="168" t="s">
        <v>70</v>
      </c>
      <c r="AU133" s="168" t="s">
        <v>78</v>
      </c>
      <c r="AY133" s="161" t="s">
        <v>193</v>
      </c>
      <c r="BK133" s="169">
        <f>SUM(BK134:BK155)</f>
        <v>2380148</v>
      </c>
    </row>
    <row r="134" s="2" customFormat="1" ht="21.75" customHeight="1">
      <c r="A134" s="31"/>
      <c r="B134" s="172"/>
      <c r="C134" s="173" t="s">
        <v>94</v>
      </c>
      <c r="D134" s="173" t="s">
        <v>195</v>
      </c>
      <c r="E134" s="174" t="s">
        <v>245</v>
      </c>
      <c r="F134" s="175" t="s">
        <v>246</v>
      </c>
      <c r="G134" s="176" t="s">
        <v>198</v>
      </c>
      <c r="H134" s="177">
        <v>1000</v>
      </c>
      <c r="I134" s="178">
        <v>1570</v>
      </c>
      <c r="J134" s="178">
        <f>ROUND(I134*H134,2)</f>
        <v>1570000</v>
      </c>
      <c r="K134" s="175" t="s">
        <v>199</v>
      </c>
      <c r="L134" s="32"/>
      <c r="M134" s="179" t="s">
        <v>1</v>
      </c>
      <c r="N134" s="180" t="s">
        <v>36</v>
      </c>
      <c r="O134" s="181">
        <v>0.57499999999999996</v>
      </c>
      <c r="P134" s="181">
        <f>O134*H134</f>
        <v>575</v>
      </c>
      <c r="Q134" s="181">
        <v>2.13408</v>
      </c>
      <c r="R134" s="181">
        <f>Q134*H134</f>
        <v>2134.0799999999999</v>
      </c>
      <c r="S134" s="181">
        <v>0</v>
      </c>
      <c r="T134" s="18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3" t="s">
        <v>200</v>
      </c>
      <c r="AT134" s="183" t="s">
        <v>195</v>
      </c>
      <c r="AU134" s="183" t="s">
        <v>80</v>
      </c>
      <c r="AY134" s="18" t="s">
        <v>193</v>
      </c>
      <c r="BE134" s="184">
        <f>IF(N134="základní",J134,0)</f>
        <v>1570000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78</v>
      </c>
      <c r="BK134" s="184">
        <f>ROUND(I134*H134,2)</f>
        <v>1570000</v>
      </c>
      <c r="BL134" s="18" t="s">
        <v>200</v>
      </c>
      <c r="BM134" s="183" t="s">
        <v>347</v>
      </c>
    </row>
    <row r="135" s="2" customFormat="1">
      <c r="A135" s="31"/>
      <c r="B135" s="32"/>
      <c r="C135" s="31"/>
      <c r="D135" s="185" t="s">
        <v>202</v>
      </c>
      <c r="E135" s="31"/>
      <c r="F135" s="186" t="s">
        <v>248</v>
      </c>
      <c r="G135" s="31"/>
      <c r="H135" s="31"/>
      <c r="I135" s="31"/>
      <c r="J135" s="31"/>
      <c r="K135" s="31"/>
      <c r="L135" s="32"/>
      <c r="M135" s="187"/>
      <c r="N135" s="188"/>
      <c r="O135" s="69"/>
      <c r="P135" s="69"/>
      <c r="Q135" s="69"/>
      <c r="R135" s="69"/>
      <c r="S135" s="69"/>
      <c r="T135" s="70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8" t="s">
        <v>202</v>
      </c>
      <c r="AU135" s="18" t="s">
        <v>80</v>
      </c>
    </row>
    <row r="136" s="13" customFormat="1">
      <c r="A136" s="13"/>
      <c r="B136" s="189"/>
      <c r="C136" s="13"/>
      <c r="D136" s="185" t="s">
        <v>217</v>
      </c>
      <c r="E136" s="190" t="s">
        <v>1</v>
      </c>
      <c r="F136" s="191" t="s">
        <v>348</v>
      </c>
      <c r="G136" s="13"/>
      <c r="H136" s="192">
        <v>520</v>
      </c>
      <c r="I136" s="13"/>
      <c r="J136" s="13"/>
      <c r="K136" s="13"/>
      <c r="L136" s="189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0" t="s">
        <v>217</v>
      </c>
      <c r="AU136" s="190" t="s">
        <v>80</v>
      </c>
      <c r="AV136" s="13" t="s">
        <v>80</v>
      </c>
      <c r="AW136" s="13" t="s">
        <v>28</v>
      </c>
      <c r="AX136" s="13" t="s">
        <v>71</v>
      </c>
      <c r="AY136" s="190" t="s">
        <v>193</v>
      </c>
    </row>
    <row r="137" s="14" customFormat="1">
      <c r="A137" s="14"/>
      <c r="B137" s="196"/>
      <c r="C137" s="14"/>
      <c r="D137" s="185" t="s">
        <v>217</v>
      </c>
      <c r="E137" s="197" t="s">
        <v>1</v>
      </c>
      <c r="F137" s="198" t="s">
        <v>219</v>
      </c>
      <c r="G137" s="14"/>
      <c r="H137" s="199">
        <v>520</v>
      </c>
      <c r="I137" s="14"/>
      <c r="J137" s="14"/>
      <c r="K137" s="14"/>
      <c r="L137" s="196"/>
      <c r="M137" s="200"/>
      <c r="N137" s="201"/>
      <c r="O137" s="201"/>
      <c r="P137" s="201"/>
      <c r="Q137" s="201"/>
      <c r="R137" s="201"/>
      <c r="S137" s="201"/>
      <c r="T137" s="2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7" t="s">
        <v>217</v>
      </c>
      <c r="AU137" s="197" t="s">
        <v>80</v>
      </c>
      <c r="AV137" s="14" t="s">
        <v>94</v>
      </c>
      <c r="AW137" s="14" t="s">
        <v>28</v>
      </c>
      <c r="AX137" s="14" t="s">
        <v>71</v>
      </c>
      <c r="AY137" s="197" t="s">
        <v>193</v>
      </c>
    </row>
    <row r="138" s="13" customFormat="1">
      <c r="A138" s="13"/>
      <c r="B138" s="189"/>
      <c r="C138" s="13"/>
      <c r="D138" s="185" t="s">
        <v>217</v>
      </c>
      <c r="E138" s="190" t="s">
        <v>1</v>
      </c>
      <c r="F138" s="191" t="s">
        <v>249</v>
      </c>
      <c r="G138" s="13"/>
      <c r="H138" s="192">
        <v>480</v>
      </c>
      <c r="I138" s="13"/>
      <c r="J138" s="13"/>
      <c r="K138" s="13"/>
      <c r="L138" s="189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0" t="s">
        <v>217</v>
      </c>
      <c r="AU138" s="190" t="s">
        <v>80</v>
      </c>
      <c r="AV138" s="13" t="s">
        <v>80</v>
      </c>
      <c r="AW138" s="13" t="s">
        <v>28</v>
      </c>
      <c r="AX138" s="13" t="s">
        <v>71</v>
      </c>
      <c r="AY138" s="190" t="s">
        <v>193</v>
      </c>
    </row>
    <row r="139" s="14" customFormat="1">
      <c r="A139" s="14"/>
      <c r="B139" s="196"/>
      <c r="C139" s="14"/>
      <c r="D139" s="185" t="s">
        <v>217</v>
      </c>
      <c r="E139" s="197" t="s">
        <v>1</v>
      </c>
      <c r="F139" s="198" t="s">
        <v>221</v>
      </c>
      <c r="G139" s="14"/>
      <c r="H139" s="199">
        <v>480</v>
      </c>
      <c r="I139" s="14"/>
      <c r="J139" s="14"/>
      <c r="K139" s="14"/>
      <c r="L139" s="196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7" t="s">
        <v>217</v>
      </c>
      <c r="AU139" s="197" t="s">
        <v>80</v>
      </c>
      <c r="AV139" s="14" t="s">
        <v>94</v>
      </c>
      <c r="AW139" s="14" t="s">
        <v>28</v>
      </c>
      <c r="AX139" s="14" t="s">
        <v>71</v>
      </c>
      <c r="AY139" s="197" t="s">
        <v>193</v>
      </c>
    </row>
    <row r="140" s="15" customFormat="1">
      <c r="A140" s="15"/>
      <c r="B140" s="203"/>
      <c r="C140" s="15"/>
      <c r="D140" s="185" t="s">
        <v>217</v>
      </c>
      <c r="E140" s="204" t="s">
        <v>1</v>
      </c>
      <c r="F140" s="205" t="s">
        <v>222</v>
      </c>
      <c r="G140" s="15"/>
      <c r="H140" s="206">
        <v>1000</v>
      </c>
      <c r="I140" s="15"/>
      <c r="J140" s="15"/>
      <c r="K140" s="15"/>
      <c r="L140" s="203"/>
      <c r="M140" s="207"/>
      <c r="N140" s="208"/>
      <c r="O140" s="208"/>
      <c r="P140" s="208"/>
      <c r="Q140" s="208"/>
      <c r="R140" s="208"/>
      <c r="S140" s="208"/>
      <c r="T140" s="20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4" t="s">
        <v>217</v>
      </c>
      <c r="AU140" s="204" t="s">
        <v>80</v>
      </c>
      <c r="AV140" s="15" t="s">
        <v>200</v>
      </c>
      <c r="AW140" s="15" t="s">
        <v>28</v>
      </c>
      <c r="AX140" s="15" t="s">
        <v>78</v>
      </c>
      <c r="AY140" s="204" t="s">
        <v>193</v>
      </c>
    </row>
    <row r="141" s="2" customFormat="1" ht="21.75" customHeight="1">
      <c r="A141" s="31"/>
      <c r="B141" s="172"/>
      <c r="C141" s="173" t="s">
        <v>200</v>
      </c>
      <c r="D141" s="173" t="s">
        <v>195</v>
      </c>
      <c r="E141" s="174" t="s">
        <v>250</v>
      </c>
      <c r="F141" s="175" t="s">
        <v>251</v>
      </c>
      <c r="G141" s="176" t="s">
        <v>198</v>
      </c>
      <c r="H141" s="177">
        <v>230.40000000000001</v>
      </c>
      <c r="I141" s="178">
        <v>1450</v>
      </c>
      <c r="J141" s="178">
        <f>ROUND(I141*H141,2)</f>
        <v>334080</v>
      </c>
      <c r="K141" s="175" t="s">
        <v>199</v>
      </c>
      <c r="L141" s="32"/>
      <c r="M141" s="179" t="s">
        <v>1</v>
      </c>
      <c r="N141" s="180" t="s">
        <v>36</v>
      </c>
      <c r="O141" s="181">
        <v>0.67400000000000004</v>
      </c>
      <c r="P141" s="181">
        <f>O141*H141</f>
        <v>155.28960000000001</v>
      </c>
      <c r="Q141" s="181">
        <v>2.13408</v>
      </c>
      <c r="R141" s="181">
        <f>Q141*H141</f>
        <v>491.69203199999998</v>
      </c>
      <c r="S141" s="181">
        <v>0</v>
      </c>
      <c r="T141" s="18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3" t="s">
        <v>200</v>
      </c>
      <c r="AT141" s="183" t="s">
        <v>195</v>
      </c>
      <c r="AU141" s="183" t="s">
        <v>80</v>
      </c>
      <c r="AY141" s="18" t="s">
        <v>193</v>
      </c>
      <c r="BE141" s="184">
        <f>IF(N141="základní",J141,0)</f>
        <v>334080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78</v>
      </c>
      <c r="BK141" s="184">
        <f>ROUND(I141*H141,2)</f>
        <v>334080</v>
      </c>
      <c r="BL141" s="18" t="s">
        <v>200</v>
      </c>
      <c r="BM141" s="183" t="s">
        <v>349</v>
      </c>
    </row>
    <row r="142" s="2" customFormat="1">
      <c r="A142" s="31"/>
      <c r="B142" s="32"/>
      <c r="C142" s="31"/>
      <c r="D142" s="185" t="s">
        <v>202</v>
      </c>
      <c r="E142" s="31"/>
      <c r="F142" s="186" t="s">
        <v>253</v>
      </c>
      <c r="G142" s="31"/>
      <c r="H142" s="31"/>
      <c r="I142" s="31"/>
      <c r="J142" s="31"/>
      <c r="K142" s="31"/>
      <c r="L142" s="32"/>
      <c r="M142" s="187"/>
      <c r="N142" s="188"/>
      <c r="O142" s="69"/>
      <c r="P142" s="69"/>
      <c r="Q142" s="69"/>
      <c r="R142" s="69"/>
      <c r="S142" s="69"/>
      <c r="T142" s="70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202</v>
      </c>
      <c r="AU142" s="18" t="s">
        <v>80</v>
      </c>
    </row>
    <row r="143" s="13" customFormat="1">
      <c r="A143" s="13"/>
      <c r="B143" s="189"/>
      <c r="C143" s="13"/>
      <c r="D143" s="185" t="s">
        <v>217</v>
      </c>
      <c r="E143" s="190" t="s">
        <v>1</v>
      </c>
      <c r="F143" s="191" t="s">
        <v>345</v>
      </c>
      <c r="G143" s="13"/>
      <c r="H143" s="192">
        <v>230.40000000000001</v>
      </c>
      <c r="I143" s="13"/>
      <c r="J143" s="13"/>
      <c r="K143" s="13"/>
      <c r="L143" s="189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217</v>
      </c>
      <c r="AU143" s="190" t="s">
        <v>80</v>
      </c>
      <c r="AV143" s="13" t="s">
        <v>80</v>
      </c>
      <c r="AW143" s="13" t="s">
        <v>28</v>
      </c>
      <c r="AX143" s="13" t="s">
        <v>71</v>
      </c>
      <c r="AY143" s="190" t="s">
        <v>193</v>
      </c>
    </row>
    <row r="144" s="14" customFormat="1">
      <c r="A144" s="14"/>
      <c r="B144" s="196"/>
      <c r="C144" s="14"/>
      <c r="D144" s="185" t="s">
        <v>217</v>
      </c>
      <c r="E144" s="197" t="s">
        <v>1</v>
      </c>
      <c r="F144" s="198" t="s">
        <v>241</v>
      </c>
      <c r="G144" s="14"/>
      <c r="H144" s="199">
        <v>230.40000000000001</v>
      </c>
      <c r="I144" s="14"/>
      <c r="J144" s="14"/>
      <c r="K144" s="14"/>
      <c r="L144" s="196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7" t="s">
        <v>217</v>
      </c>
      <c r="AU144" s="197" t="s">
        <v>80</v>
      </c>
      <c r="AV144" s="14" t="s">
        <v>94</v>
      </c>
      <c r="AW144" s="14" t="s">
        <v>28</v>
      </c>
      <c r="AX144" s="14" t="s">
        <v>78</v>
      </c>
      <c r="AY144" s="197" t="s">
        <v>193</v>
      </c>
    </row>
    <row r="145" s="2" customFormat="1" ht="21.75" customHeight="1">
      <c r="A145" s="31"/>
      <c r="B145" s="172"/>
      <c r="C145" s="173" t="s">
        <v>223</v>
      </c>
      <c r="D145" s="173" t="s">
        <v>195</v>
      </c>
      <c r="E145" s="174" t="s">
        <v>254</v>
      </c>
      <c r="F145" s="175" t="s">
        <v>255</v>
      </c>
      <c r="G145" s="176" t="s">
        <v>210</v>
      </c>
      <c r="H145" s="177">
        <v>2500</v>
      </c>
      <c r="I145" s="178">
        <v>169</v>
      </c>
      <c r="J145" s="178">
        <f>ROUND(I145*H145,2)</f>
        <v>422500</v>
      </c>
      <c r="K145" s="175" t="s">
        <v>199</v>
      </c>
      <c r="L145" s="32"/>
      <c r="M145" s="179" t="s">
        <v>1</v>
      </c>
      <c r="N145" s="180" t="s">
        <v>36</v>
      </c>
      <c r="O145" s="181">
        <v>0.57499999999999996</v>
      </c>
      <c r="P145" s="181">
        <f>O145*H145</f>
        <v>1437.5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3" t="s">
        <v>200</v>
      </c>
      <c r="AT145" s="183" t="s">
        <v>195</v>
      </c>
      <c r="AU145" s="183" t="s">
        <v>80</v>
      </c>
      <c r="AY145" s="18" t="s">
        <v>193</v>
      </c>
      <c r="BE145" s="184">
        <f>IF(N145="základní",J145,0)</f>
        <v>422500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78</v>
      </c>
      <c r="BK145" s="184">
        <f>ROUND(I145*H145,2)</f>
        <v>422500</v>
      </c>
      <c r="BL145" s="18" t="s">
        <v>200</v>
      </c>
      <c r="BM145" s="183" t="s">
        <v>350</v>
      </c>
    </row>
    <row r="146" s="2" customFormat="1">
      <c r="A146" s="31"/>
      <c r="B146" s="32"/>
      <c r="C146" s="31"/>
      <c r="D146" s="185" t="s">
        <v>202</v>
      </c>
      <c r="E146" s="31"/>
      <c r="F146" s="186" t="s">
        <v>257</v>
      </c>
      <c r="G146" s="31"/>
      <c r="H146" s="31"/>
      <c r="I146" s="31"/>
      <c r="J146" s="31"/>
      <c r="K146" s="31"/>
      <c r="L146" s="32"/>
      <c r="M146" s="187"/>
      <c r="N146" s="188"/>
      <c r="O146" s="69"/>
      <c r="P146" s="69"/>
      <c r="Q146" s="69"/>
      <c r="R146" s="69"/>
      <c r="S146" s="69"/>
      <c r="T146" s="70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202</v>
      </c>
      <c r="AU146" s="18" t="s">
        <v>80</v>
      </c>
    </row>
    <row r="147" s="13" customFormat="1">
      <c r="A147" s="13"/>
      <c r="B147" s="189"/>
      <c r="C147" s="13"/>
      <c r="D147" s="185" t="s">
        <v>217</v>
      </c>
      <c r="E147" s="190" t="s">
        <v>1</v>
      </c>
      <c r="F147" s="191" t="s">
        <v>351</v>
      </c>
      <c r="G147" s="13"/>
      <c r="H147" s="192">
        <v>1300</v>
      </c>
      <c r="I147" s="13"/>
      <c r="J147" s="13"/>
      <c r="K147" s="13"/>
      <c r="L147" s="189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217</v>
      </c>
      <c r="AU147" s="190" t="s">
        <v>80</v>
      </c>
      <c r="AV147" s="13" t="s">
        <v>80</v>
      </c>
      <c r="AW147" s="13" t="s">
        <v>28</v>
      </c>
      <c r="AX147" s="13" t="s">
        <v>71</v>
      </c>
      <c r="AY147" s="190" t="s">
        <v>193</v>
      </c>
    </row>
    <row r="148" s="14" customFormat="1">
      <c r="A148" s="14"/>
      <c r="B148" s="196"/>
      <c r="C148" s="14"/>
      <c r="D148" s="185" t="s">
        <v>217</v>
      </c>
      <c r="E148" s="197" t="s">
        <v>1</v>
      </c>
      <c r="F148" s="198" t="s">
        <v>219</v>
      </c>
      <c r="G148" s="14"/>
      <c r="H148" s="199">
        <v>1300</v>
      </c>
      <c r="I148" s="14"/>
      <c r="J148" s="14"/>
      <c r="K148" s="14"/>
      <c r="L148" s="196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7" t="s">
        <v>217</v>
      </c>
      <c r="AU148" s="197" t="s">
        <v>80</v>
      </c>
      <c r="AV148" s="14" t="s">
        <v>94</v>
      </c>
      <c r="AW148" s="14" t="s">
        <v>28</v>
      </c>
      <c r="AX148" s="14" t="s">
        <v>71</v>
      </c>
      <c r="AY148" s="197" t="s">
        <v>193</v>
      </c>
    </row>
    <row r="149" s="13" customFormat="1">
      <c r="A149" s="13"/>
      <c r="B149" s="189"/>
      <c r="C149" s="13"/>
      <c r="D149" s="185" t="s">
        <v>217</v>
      </c>
      <c r="E149" s="190" t="s">
        <v>1</v>
      </c>
      <c r="F149" s="191" t="s">
        <v>220</v>
      </c>
      <c r="G149" s="13"/>
      <c r="H149" s="192">
        <v>1200</v>
      </c>
      <c r="I149" s="13"/>
      <c r="J149" s="13"/>
      <c r="K149" s="13"/>
      <c r="L149" s="189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217</v>
      </c>
      <c r="AU149" s="190" t="s">
        <v>80</v>
      </c>
      <c r="AV149" s="13" t="s">
        <v>80</v>
      </c>
      <c r="AW149" s="13" t="s">
        <v>28</v>
      </c>
      <c r="AX149" s="13" t="s">
        <v>71</v>
      </c>
      <c r="AY149" s="190" t="s">
        <v>193</v>
      </c>
    </row>
    <row r="150" s="14" customFormat="1">
      <c r="A150" s="14"/>
      <c r="B150" s="196"/>
      <c r="C150" s="14"/>
      <c r="D150" s="185" t="s">
        <v>217</v>
      </c>
      <c r="E150" s="197" t="s">
        <v>1</v>
      </c>
      <c r="F150" s="198" t="s">
        <v>221</v>
      </c>
      <c r="G150" s="14"/>
      <c r="H150" s="199">
        <v>1200</v>
      </c>
      <c r="I150" s="14"/>
      <c r="J150" s="14"/>
      <c r="K150" s="14"/>
      <c r="L150" s="196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7" t="s">
        <v>217</v>
      </c>
      <c r="AU150" s="197" t="s">
        <v>80</v>
      </c>
      <c r="AV150" s="14" t="s">
        <v>94</v>
      </c>
      <c r="AW150" s="14" t="s">
        <v>28</v>
      </c>
      <c r="AX150" s="14" t="s">
        <v>71</v>
      </c>
      <c r="AY150" s="197" t="s">
        <v>193</v>
      </c>
    </row>
    <row r="151" s="15" customFormat="1">
      <c r="A151" s="15"/>
      <c r="B151" s="203"/>
      <c r="C151" s="15"/>
      <c r="D151" s="185" t="s">
        <v>217</v>
      </c>
      <c r="E151" s="204" t="s">
        <v>1</v>
      </c>
      <c r="F151" s="205" t="s">
        <v>222</v>
      </c>
      <c r="G151" s="15"/>
      <c r="H151" s="206">
        <v>2500</v>
      </c>
      <c r="I151" s="15"/>
      <c r="J151" s="15"/>
      <c r="K151" s="15"/>
      <c r="L151" s="203"/>
      <c r="M151" s="207"/>
      <c r="N151" s="208"/>
      <c r="O151" s="208"/>
      <c r="P151" s="208"/>
      <c r="Q151" s="208"/>
      <c r="R151" s="208"/>
      <c r="S151" s="208"/>
      <c r="T151" s="20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4" t="s">
        <v>217</v>
      </c>
      <c r="AU151" s="204" t="s">
        <v>80</v>
      </c>
      <c r="AV151" s="15" t="s">
        <v>200</v>
      </c>
      <c r="AW151" s="15" t="s">
        <v>28</v>
      </c>
      <c r="AX151" s="15" t="s">
        <v>78</v>
      </c>
      <c r="AY151" s="204" t="s">
        <v>193</v>
      </c>
    </row>
    <row r="152" s="2" customFormat="1" ht="21.75" customHeight="1">
      <c r="A152" s="31"/>
      <c r="B152" s="172"/>
      <c r="C152" s="173" t="s">
        <v>229</v>
      </c>
      <c r="D152" s="173" t="s">
        <v>195</v>
      </c>
      <c r="E152" s="174" t="s">
        <v>258</v>
      </c>
      <c r="F152" s="175" t="s">
        <v>259</v>
      </c>
      <c r="G152" s="176" t="s">
        <v>210</v>
      </c>
      <c r="H152" s="177">
        <v>288</v>
      </c>
      <c r="I152" s="178">
        <v>186</v>
      </c>
      <c r="J152" s="178">
        <f>ROUND(I152*H152,2)</f>
        <v>53568</v>
      </c>
      <c r="K152" s="175" t="s">
        <v>199</v>
      </c>
      <c r="L152" s="32"/>
      <c r="M152" s="179" t="s">
        <v>1</v>
      </c>
      <c r="N152" s="180" t="s">
        <v>36</v>
      </c>
      <c r="O152" s="181">
        <v>0.63500000000000001</v>
      </c>
      <c r="P152" s="181">
        <f>O152*H152</f>
        <v>182.88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3" t="s">
        <v>200</v>
      </c>
      <c r="AT152" s="183" t="s">
        <v>195</v>
      </c>
      <c r="AU152" s="183" t="s">
        <v>80</v>
      </c>
      <c r="AY152" s="18" t="s">
        <v>193</v>
      </c>
      <c r="BE152" s="184">
        <f>IF(N152="základní",J152,0)</f>
        <v>53568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78</v>
      </c>
      <c r="BK152" s="184">
        <f>ROUND(I152*H152,2)</f>
        <v>53568</v>
      </c>
      <c r="BL152" s="18" t="s">
        <v>200</v>
      </c>
      <c r="BM152" s="183" t="s">
        <v>352</v>
      </c>
    </row>
    <row r="153" s="2" customFormat="1">
      <c r="A153" s="31"/>
      <c r="B153" s="32"/>
      <c r="C153" s="31"/>
      <c r="D153" s="185" t="s">
        <v>202</v>
      </c>
      <c r="E153" s="31"/>
      <c r="F153" s="186" t="s">
        <v>261</v>
      </c>
      <c r="G153" s="31"/>
      <c r="H153" s="31"/>
      <c r="I153" s="31"/>
      <c r="J153" s="31"/>
      <c r="K153" s="31"/>
      <c r="L153" s="32"/>
      <c r="M153" s="187"/>
      <c r="N153" s="188"/>
      <c r="O153" s="69"/>
      <c r="P153" s="69"/>
      <c r="Q153" s="69"/>
      <c r="R153" s="69"/>
      <c r="S153" s="69"/>
      <c r="T153" s="70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202</v>
      </c>
      <c r="AU153" s="18" t="s">
        <v>80</v>
      </c>
    </row>
    <row r="154" s="13" customFormat="1">
      <c r="A154" s="13"/>
      <c r="B154" s="189"/>
      <c r="C154" s="13"/>
      <c r="D154" s="185" t="s">
        <v>217</v>
      </c>
      <c r="E154" s="190" t="s">
        <v>1</v>
      </c>
      <c r="F154" s="191" t="s">
        <v>353</v>
      </c>
      <c r="G154" s="13"/>
      <c r="H154" s="192">
        <v>288</v>
      </c>
      <c r="I154" s="13"/>
      <c r="J154" s="13"/>
      <c r="K154" s="13"/>
      <c r="L154" s="189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217</v>
      </c>
      <c r="AU154" s="190" t="s">
        <v>80</v>
      </c>
      <c r="AV154" s="13" t="s">
        <v>80</v>
      </c>
      <c r="AW154" s="13" t="s">
        <v>28</v>
      </c>
      <c r="AX154" s="13" t="s">
        <v>71</v>
      </c>
      <c r="AY154" s="190" t="s">
        <v>193</v>
      </c>
    </row>
    <row r="155" s="14" customFormat="1">
      <c r="A155" s="14"/>
      <c r="B155" s="196"/>
      <c r="C155" s="14"/>
      <c r="D155" s="185" t="s">
        <v>217</v>
      </c>
      <c r="E155" s="197" t="s">
        <v>1</v>
      </c>
      <c r="F155" s="198" t="s">
        <v>241</v>
      </c>
      <c r="G155" s="14"/>
      <c r="H155" s="199">
        <v>288</v>
      </c>
      <c r="I155" s="14"/>
      <c r="J155" s="14"/>
      <c r="K155" s="14"/>
      <c r="L155" s="196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7" t="s">
        <v>217</v>
      </c>
      <c r="AU155" s="197" t="s">
        <v>80</v>
      </c>
      <c r="AV155" s="14" t="s">
        <v>94</v>
      </c>
      <c r="AW155" s="14" t="s">
        <v>28</v>
      </c>
      <c r="AX155" s="14" t="s">
        <v>78</v>
      </c>
      <c r="AY155" s="197" t="s">
        <v>193</v>
      </c>
    </row>
    <row r="156" s="12" customFormat="1" ht="22.8" customHeight="1">
      <c r="A156" s="12"/>
      <c r="B156" s="160"/>
      <c r="C156" s="12"/>
      <c r="D156" s="161" t="s">
        <v>70</v>
      </c>
      <c r="E156" s="170" t="s">
        <v>262</v>
      </c>
      <c r="F156" s="170" t="s">
        <v>263</v>
      </c>
      <c r="G156" s="12"/>
      <c r="H156" s="12"/>
      <c r="I156" s="12"/>
      <c r="J156" s="171">
        <f>BK156</f>
        <v>824492.41000000003</v>
      </c>
      <c r="K156" s="12"/>
      <c r="L156" s="160"/>
      <c r="M156" s="164"/>
      <c r="N156" s="165"/>
      <c r="O156" s="165"/>
      <c r="P156" s="166">
        <f>SUM(P157:P158)</f>
        <v>1331.266404</v>
      </c>
      <c r="Q156" s="165"/>
      <c r="R156" s="166">
        <f>SUM(R157:R158)</f>
        <v>0</v>
      </c>
      <c r="S156" s="165"/>
      <c r="T156" s="167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1" t="s">
        <v>78</v>
      </c>
      <c r="AT156" s="168" t="s">
        <v>70</v>
      </c>
      <c r="AU156" s="168" t="s">
        <v>78</v>
      </c>
      <c r="AY156" s="161" t="s">
        <v>193</v>
      </c>
      <c r="BK156" s="169">
        <f>SUM(BK157:BK158)</f>
        <v>824492.41000000003</v>
      </c>
    </row>
    <row r="157" s="2" customFormat="1" ht="16.5" customHeight="1">
      <c r="A157" s="31"/>
      <c r="B157" s="172"/>
      <c r="C157" s="173" t="s">
        <v>242</v>
      </c>
      <c r="D157" s="173" t="s">
        <v>195</v>
      </c>
      <c r="E157" s="174" t="s">
        <v>264</v>
      </c>
      <c r="F157" s="175" t="s">
        <v>265</v>
      </c>
      <c r="G157" s="176" t="s">
        <v>266</v>
      </c>
      <c r="H157" s="177">
        <v>2625.7719999999999</v>
      </c>
      <c r="I157" s="178">
        <v>314</v>
      </c>
      <c r="J157" s="178">
        <f>ROUND(I157*H157,2)</f>
        <v>824492.41000000003</v>
      </c>
      <c r="K157" s="175" t="s">
        <v>199</v>
      </c>
      <c r="L157" s="32"/>
      <c r="M157" s="179" t="s">
        <v>1</v>
      </c>
      <c r="N157" s="180" t="s">
        <v>36</v>
      </c>
      <c r="O157" s="181">
        <v>0.50700000000000001</v>
      </c>
      <c r="P157" s="181">
        <f>O157*H157</f>
        <v>1331.266404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3" t="s">
        <v>200</v>
      </c>
      <c r="AT157" s="183" t="s">
        <v>195</v>
      </c>
      <c r="AU157" s="183" t="s">
        <v>80</v>
      </c>
      <c r="AY157" s="18" t="s">
        <v>193</v>
      </c>
      <c r="BE157" s="184">
        <f>IF(N157="základní",J157,0)</f>
        <v>824492.41000000003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78</v>
      </c>
      <c r="BK157" s="184">
        <f>ROUND(I157*H157,2)</f>
        <v>824492.41000000003</v>
      </c>
      <c r="BL157" s="18" t="s">
        <v>200</v>
      </c>
      <c r="BM157" s="183" t="s">
        <v>354</v>
      </c>
    </row>
    <row r="158" s="2" customFormat="1">
      <c r="A158" s="31"/>
      <c r="B158" s="32"/>
      <c r="C158" s="31"/>
      <c r="D158" s="185" t="s">
        <v>202</v>
      </c>
      <c r="E158" s="31"/>
      <c r="F158" s="186" t="s">
        <v>268</v>
      </c>
      <c r="G158" s="31"/>
      <c r="H158" s="31"/>
      <c r="I158" s="31"/>
      <c r="J158" s="31"/>
      <c r="K158" s="31"/>
      <c r="L158" s="32"/>
      <c r="M158" s="210"/>
      <c r="N158" s="211"/>
      <c r="O158" s="212"/>
      <c r="P158" s="212"/>
      <c r="Q158" s="212"/>
      <c r="R158" s="212"/>
      <c r="S158" s="212"/>
      <c r="T158" s="213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8" t="s">
        <v>202</v>
      </c>
      <c r="AU158" s="18" t="s">
        <v>80</v>
      </c>
    </row>
    <row r="159" s="2" customFormat="1" ht="6.96" customHeight="1">
      <c r="A159" s="31"/>
      <c r="B159" s="52"/>
      <c r="C159" s="53"/>
      <c r="D159" s="53"/>
      <c r="E159" s="53"/>
      <c r="F159" s="53"/>
      <c r="G159" s="53"/>
      <c r="H159" s="53"/>
      <c r="I159" s="53"/>
      <c r="J159" s="53"/>
      <c r="K159" s="53"/>
      <c r="L159" s="32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autoFilter ref="C123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166</v>
      </c>
      <c r="L4" s="21"/>
      <c r="M4" s="12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23" t="str">
        <f>'Rekapitulace stavby'!K6</f>
        <v>ÚPRAVA ZÁCHYTNÉ NÁDRŽE NAD VD KORYČANY</v>
      </c>
      <c r="F7" s="28"/>
      <c r="G7" s="28"/>
      <c r="H7" s="28"/>
      <c r="L7" s="21"/>
    </row>
    <row r="8">
      <c r="B8" s="21"/>
      <c r="D8" s="28" t="s">
        <v>167</v>
      </c>
      <c r="L8" s="21"/>
    </row>
    <row r="9" s="1" customFormat="1" ht="16.5" customHeight="1">
      <c r="B9" s="21"/>
      <c r="E9" s="123" t="s">
        <v>333</v>
      </c>
      <c r="F9" s="1"/>
      <c r="G9" s="1"/>
      <c r="H9" s="1"/>
      <c r="L9" s="21"/>
    </row>
    <row r="10" s="1" customFormat="1" ht="12" customHeight="1">
      <c r="B10" s="21"/>
      <c r="D10" s="28" t="s">
        <v>169</v>
      </c>
      <c r="L10" s="21"/>
    </row>
    <row r="11" s="2" customFormat="1" ht="16.5" customHeight="1">
      <c r="A11" s="31"/>
      <c r="B11" s="32"/>
      <c r="C11" s="31"/>
      <c r="D11" s="31"/>
      <c r="E11" s="128" t="s">
        <v>269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270</v>
      </c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6.5" customHeight="1">
      <c r="A13" s="31"/>
      <c r="B13" s="32"/>
      <c r="C13" s="31"/>
      <c r="D13" s="31"/>
      <c r="E13" s="59" t="s">
        <v>271</v>
      </c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16</v>
      </c>
      <c r="E15" s="31"/>
      <c r="F15" s="25" t="s">
        <v>1</v>
      </c>
      <c r="G15" s="31"/>
      <c r="H15" s="31"/>
      <c r="I15" s="28" t="s">
        <v>17</v>
      </c>
      <c r="J15" s="25" t="s">
        <v>1</v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18</v>
      </c>
      <c r="E16" s="31"/>
      <c r="F16" s="25" t="s">
        <v>19</v>
      </c>
      <c r="G16" s="31"/>
      <c r="H16" s="31"/>
      <c r="I16" s="28" t="s">
        <v>20</v>
      </c>
      <c r="J16" s="61" t="str">
        <f>'Rekapitulace stavby'!AN8</f>
        <v>8. 7. 2020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0.8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22</v>
      </c>
      <c r="E18" s="31"/>
      <c r="F18" s="31"/>
      <c r="G18" s="31"/>
      <c r="H18" s="31"/>
      <c r="I18" s="28" t="s">
        <v>23</v>
      </c>
      <c r="J18" s="25" t="s">
        <v>1</v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">
        <v>24</v>
      </c>
      <c r="F19" s="31"/>
      <c r="G19" s="31"/>
      <c r="H19" s="31"/>
      <c r="I19" s="28" t="s">
        <v>25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26</v>
      </c>
      <c r="E21" s="31"/>
      <c r="F21" s="31"/>
      <c r="G21" s="31"/>
      <c r="H21" s="31"/>
      <c r="I21" s="28" t="s">
        <v>23</v>
      </c>
      <c r="J21" s="25" t="str">
        <f>'Rekapitulace stavby'!AN13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'Rekapitulace stavby'!E14</f>
        <v xml:space="preserve"> </v>
      </c>
      <c r="F22" s="25"/>
      <c r="G22" s="25"/>
      <c r="H22" s="25"/>
      <c r="I22" s="28" t="s">
        <v>25</v>
      </c>
      <c r="J22" s="25" t="str">
        <f>'Rekapitulace stavby'!AN14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27</v>
      </c>
      <c r="E24" s="31"/>
      <c r="F24" s="31"/>
      <c r="G24" s="31"/>
      <c r="H24" s="31"/>
      <c r="I24" s="28" t="s">
        <v>23</v>
      </c>
      <c r="J24" s="25" t="str">
        <f>IF('Rekapitulace stavby'!AN16="","",'Rekapitulace stavby'!AN16)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8" customHeight="1">
      <c r="A25" s="31"/>
      <c r="B25" s="32"/>
      <c r="C25" s="31"/>
      <c r="D25" s="31"/>
      <c r="E25" s="25" t="str">
        <f>IF('Rekapitulace stavby'!E17="","",'Rekapitulace stavby'!E17)</f>
        <v xml:space="preserve"> </v>
      </c>
      <c r="F25" s="31"/>
      <c r="G25" s="31"/>
      <c r="H25" s="31"/>
      <c r="I25" s="28" t="s">
        <v>25</v>
      </c>
      <c r="J25" s="25" t="str">
        <f>IF('Rekapitulace stavby'!AN17="","",'Rekapitulace stavby'!AN17)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12" customHeight="1">
      <c r="A27" s="31"/>
      <c r="B27" s="32"/>
      <c r="C27" s="31"/>
      <c r="D27" s="28" t="s">
        <v>29</v>
      </c>
      <c r="E27" s="31"/>
      <c r="F27" s="31"/>
      <c r="G27" s="31"/>
      <c r="H27" s="31"/>
      <c r="I27" s="28" t="s">
        <v>23</v>
      </c>
      <c r="J27" s="25" t="str">
        <f>IF('Rekapitulace stavby'!AN19="","",'Rekapitulace stavby'!AN19)</f>
        <v/>
      </c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8" customHeight="1">
      <c r="A28" s="31"/>
      <c r="B28" s="32"/>
      <c r="C28" s="31"/>
      <c r="D28" s="31"/>
      <c r="E28" s="25" t="str">
        <f>IF('Rekapitulace stavby'!E20="","",'Rekapitulace stavby'!E20)</f>
        <v xml:space="preserve"> </v>
      </c>
      <c r="F28" s="31"/>
      <c r="G28" s="31"/>
      <c r="H28" s="31"/>
      <c r="I28" s="28" t="s">
        <v>25</v>
      </c>
      <c r="J28" s="25" t="str">
        <f>IF('Rekapitulace stavby'!AN20="","",'Rekapitulace stavby'!AN20)</f>
        <v/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31"/>
      <c r="E29" s="31"/>
      <c r="F29" s="31"/>
      <c r="G29" s="31"/>
      <c r="H29" s="31"/>
      <c r="I29" s="31"/>
      <c r="J29" s="31"/>
      <c r="K29" s="31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2" customHeight="1">
      <c r="A30" s="31"/>
      <c r="B30" s="32"/>
      <c r="C30" s="31"/>
      <c r="D30" s="28" t="s">
        <v>30</v>
      </c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8" customFormat="1" ht="16.5" customHeight="1">
      <c r="A31" s="124"/>
      <c r="B31" s="125"/>
      <c r="C31" s="124"/>
      <c r="D31" s="124"/>
      <c r="E31" s="29" t="s">
        <v>1</v>
      </c>
      <c r="F31" s="29"/>
      <c r="G31" s="29"/>
      <c r="H31" s="29"/>
      <c r="I31" s="124"/>
      <c r="J31" s="124"/>
      <c r="K31" s="124"/>
      <c r="L31" s="126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</row>
    <row r="32" s="2" customFormat="1" ht="6.96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25.44" customHeight="1">
      <c r="A34" s="31"/>
      <c r="B34" s="32"/>
      <c r="C34" s="31"/>
      <c r="D34" s="127" t="s">
        <v>31</v>
      </c>
      <c r="E34" s="31"/>
      <c r="F34" s="31"/>
      <c r="G34" s="31"/>
      <c r="H34" s="31"/>
      <c r="I34" s="31"/>
      <c r="J34" s="88">
        <f>ROUND(J126, 2)</f>
        <v>900000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6.96" customHeight="1">
      <c r="A35" s="31"/>
      <c r="B35" s="32"/>
      <c r="C35" s="31"/>
      <c r="D35" s="82"/>
      <c r="E35" s="82"/>
      <c r="F35" s="82"/>
      <c r="G35" s="82"/>
      <c r="H35" s="82"/>
      <c r="I35" s="82"/>
      <c r="J35" s="82"/>
      <c r="K35" s="82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1"/>
      <c r="F36" s="36" t="s">
        <v>33</v>
      </c>
      <c r="G36" s="31"/>
      <c r="H36" s="31"/>
      <c r="I36" s="36" t="s">
        <v>32</v>
      </c>
      <c r="J36" s="36" t="s">
        <v>34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14.4" customHeight="1">
      <c r="A37" s="31"/>
      <c r="B37" s="32"/>
      <c r="C37" s="31"/>
      <c r="D37" s="128" t="s">
        <v>35</v>
      </c>
      <c r="E37" s="28" t="s">
        <v>36</v>
      </c>
      <c r="F37" s="129">
        <f>ROUND((SUM(BE126:BE130)),  2)</f>
        <v>900000</v>
      </c>
      <c r="G37" s="31"/>
      <c r="H37" s="31"/>
      <c r="I37" s="130">
        <v>0.20999999999999999</v>
      </c>
      <c r="J37" s="129">
        <f>ROUND(((SUM(BE126:BE130))*I37),  2)</f>
        <v>189000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28" t="s">
        <v>37</v>
      </c>
      <c r="F38" s="129">
        <f>ROUND((SUM(BF126:BF130)),  2)</f>
        <v>0</v>
      </c>
      <c r="G38" s="31"/>
      <c r="H38" s="31"/>
      <c r="I38" s="130">
        <v>0.14999999999999999</v>
      </c>
      <c r="J38" s="129">
        <f>ROUND(((SUM(BF126:BF130))*I38),  2)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38</v>
      </c>
      <c r="F39" s="129">
        <f>ROUND((SUM(BG126:BG130)),  2)</f>
        <v>0</v>
      </c>
      <c r="G39" s="31"/>
      <c r="H39" s="31"/>
      <c r="I39" s="130">
        <v>0.20999999999999999</v>
      </c>
      <c r="J39" s="129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14.4" customHeight="1">
      <c r="A40" s="31"/>
      <c r="B40" s="32"/>
      <c r="C40" s="31"/>
      <c r="D40" s="31"/>
      <c r="E40" s="28" t="s">
        <v>39</v>
      </c>
      <c r="F40" s="129">
        <f>ROUND((SUM(BH126:BH130)),  2)</f>
        <v>0</v>
      </c>
      <c r="G40" s="31"/>
      <c r="H40" s="31"/>
      <c r="I40" s="130">
        <v>0.14999999999999999</v>
      </c>
      <c r="J40" s="129">
        <f>0</f>
        <v>0</v>
      </c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14.4" customHeight="1">
      <c r="A41" s="31"/>
      <c r="B41" s="32"/>
      <c r="C41" s="31"/>
      <c r="D41" s="31"/>
      <c r="E41" s="28" t="s">
        <v>40</v>
      </c>
      <c r="F41" s="129">
        <f>ROUND((SUM(BI126:BI130)),  2)</f>
        <v>0</v>
      </c>
      <c r="G41" s="31"/>
      <c r="H41" s="31"/>
      <c r="I41" s="130">
        <v>0</v>
      </c>
      <c r="J41" s="129">
        <f>0</f>
        <v>0</v>
      </c>
      <c r="K41" s="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6.96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2" customFormat="1" ht="25.44" customHeight="1">
      <c r="A43" s="31"/>
      <c r="B43" s="32"/>
      <c r="C43" s="131"/>
      <c r="D43" s="132" t="s">
        <v>41</v>
      </c>
      <c r="E43" s="73"/>
      <c r="F43" s="73"/>
      <c r="G43" s="133" t="s">
        <v>42</v>
      </c>
      <c r="H43" s="134" t="s">
        <v>43</v>
      </c>
      <c r="I43" s="73"/>
      <c r="J43" s="135">
        <f>SUM(J34:J41)</f>
        <v>1089000</v>
      </c>
      <c r="K43" s="136"/>
      <c r="L43" s="47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="2" customFormat="1" ht="14.4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47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44</v>
      </c>
      <c r="E50" s="49"/>
      <c r="F50" s="49"/>
      <c r="G50" s="48" t="s">
        <v>45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46</v>
      </c>
      <c r="E61" s="34"/>
      <c r="F61" s="137" t="s">
        <v>47</v>
      </c>
      <c r="G61" s="50" t="s">
        <v>46</v>
      </c>
      <c r="H61" s="34"/>
      <c r="I61" s="34"/>
      <c r="J61" s="138" t="s">
        <v>47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48</v>
      </c>
      <c r="E65" s="51"/>
      <c r="F65" s="51"/>
      <c r="G65" s="48" t="s">
        <v>49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46</v>
      </c>
      <c r="E76" s="34"/>
      <c r="F76" s="137" t="s">
        <v>47</v>
      </c>
      <c r="G76" s="50" t="s">
        <v>46</v>
      </c>
      <c r="H76" s="34"/>
      <c r="I76" s="34"/>
      <c r="J76" s="138" t="s">
        <v>47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171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3" t="str">
        <f>E7</f>
        <v>ÚPRAVA ZÁCHYTNÉ NÁDRŽE NAD VD KORYČANY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167</v>
      </c>
      <c r="L86" s="21"/>
    </row>
    <row r="87" s="1" customFormat="1" ht="16.5" customHeight="1">
      <c r="B87" s="21"/>
      <c r="E87" s="123" t="s">
        <v>333</v>
      </c>
      <c r="F87" s="1"/>
      <c r="G87" s="1"/>
      <c r="H87" s="1"/>
      <c r="L87" s="21"/>
    </row>
    <row r="88" s="1" customFormat="1" ht="12" customHeight="1">
      <c r="B88" s="21"/>
      <c r="C88" s="28" t="s">
        <v>169</v>
      </c>
      <c r="L88" s="21"/>
    </row>
    <row r="89" s="2" customFormat="1" ht="16.5" customHeight="1">
      <c r="A89" s="31"/>
      <c r="B89" s="32"/>
      <c r="C89" s="31"/>
      <c r="D89" s="31"/>
      <c r="E89" s="128" t="s">
        <v>269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2" customHeight="1">
      <c r="A90" s="31"/>
      <c r="B90" s="32"/>
      <c r="C90" s="28" t="s">
        <v>270</v>
      </c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6.5" customHeight="1">
      <c r="A91" s="31"/>
      <c r="B91" s="32"/>
      <c r="C91" s="31"/>
      <c r="D91" s="31"/>
      <c r="E91" s="59" t="str">
        <f>E13</f>
        <v>SO-03.1 - VÝPUSTNÝ OBJEKT</v>
      </c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2" customHeight="1">
      <c r="A93" s="31"/>
      <c r="B93" s="32"/>
      <c r="C93" s="28" t="s">
        <v>18</v>
      </c>
      <c r="D93" s="31"/>
      <c r="E93" s="31"/>
      <c r="F93" s="25" t="str">
        <f>F16</f>
        <v xml:space="preserve"> </v>
      </c>
      <c r="G93" s="31"/>
      <c r="H93" s="31"/>
      <c r="I93" s="28" t="s">
        <v>20</v>
      </c>
      <c r="J93" s="61" t="str">
        <f>IF(J16="","",J16)</f>
        <v>8. 7. 2020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6.96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5.15" customHeight="1">
      <c r="A95" s="31"/>
      <c r="B95" s="32"/>
      <c r="C95" s="28" t="s">
        <v>22</v>
      </c>
      <c r="D95" s="31"/>
      <c r="E95" s="31"/>
      <c r="F95" s="25" t="str">
        <f>E19</f>
        <v>Povodí Moravy, s.p.</v>
      </c>
      <c r="G95" s="31"/>
      <c r="H95" s="31"/>
      <c r="I95" s="28" t="s">
        <v>27</v>
      </c>
      <c r="J95" s="29" t="str">
        <f>E25</f>
        <v xml:space="preserve"> </v>
      </c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15.15" customHeight="1">
      <c r="A96" s="31"/>
      <c r="B96" s="32"/>
      <c r="C96" s="28" t="s">
        <v>26</v>
      </c>
      <c r="D96" s="31"/>
      <c r="E96" s="31"/>
      <c r="F96" s="25" t="str">
        <f>IF(E22="","",E22)</f>
        <v xml:space="preserve"> </v>
      </c>
      <c r="G96" s="31"/>
      <c r="H96" s="31"/>
      <c r="I96" s="28" t="s">
        <v>29</v>
      </c>
      <c r="J96" s="29" t="str">
        <f>E28</f>
        <v xml:space="preserve"> 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9.28" customHeight="1">
      <c r="A98" s="31"/>
      <c r="B98" s="32"/>
      <c r="C98" s="139" t="s">
        <v>172</v>
      </c>
      <c r="D98" s="131"/>
      <c r="E98" s="131"/>
      <c r="F98" s="131"/>
      <c r="G98" s="131"/>
      <c r="H98" s="131"/>
      <c r="I98" s="131"/>
      <c r="J98" s="140" t="s">
        <v>173</v>
      </c>
      <c r="K98" s="1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="2" customFormat="1" ht="10.32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22.8" customHeight="1">
      <c r="A100" s="31"/>
      <c r="B100" s="32"/>
      <c r="C100" s="141" t="s">
        <v>174</v>
      </c>
      <c r="D100" s="31"/>
      <c r="E100" s="31"/>
      <c r="F100" s="31"/>
      <c r="G100" s="31"/>
      <c r="H100" s="31"/>
      <c r="I100" s="31"/>
      <c r="J100" s="88">
        <f>J126</f>
        <v>900000</v>
      </c>
      <c r="K100" s="31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8" t="s">
        <v>175</v>
      </c>
    </row>
    <row r="101" s="9" customFormat="1" ht="24.96" customHeight="1">
      <c r="A101" s="9"/>
      <c r="B101" s="142"/>
      <c r="C101" s="9"/>
      <c r="D101" s="143" t="s">
        <v>176</v>
      </c>
      <c r="E101" s="144"/>
      <c r="F101" s="144"/>
      <c r="G101" s="144"/>
      <c r="H101" s="144"/>
      <c r="I101" s="144"/>
      <c r="J101" s="145">
        <f>J127</f>
        <v>900000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177</v>
      </c>
      <c r="E102" s="148"/>
      <c r="F102" s="148"/>
      <c r="G102" s="148"/>
      <c r="H102" s="148"/>
      <c r="I102" s="148"/>
      <c r="J102" s="149">
        <f>J128</f>
        <v>900000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178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3" t="str">
        <f>E7</f>
        <v>ÚPRAVA ZÁCHYTNÉ NÁDRŽE NAD VD KORYČANY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167</v>
      </c>
      <c r="L113" s="21"/>
    </row>
    <row r="114" s="1" customFormat="1" ht="16.5" customHeight="1">
      <c r="B114" s="21"/>
      <c r="E114" s="123" t="s">
        <v>333</v>
      </c>
      <c r="F114" s="1"/>
      <c r="G114" s="1"/>
      <c r="H114" s="1"/>
      <c r="L114" s="21"/>
    </row>
    <row r="115" s="1" customFormat="1" ht="12" customHeight="1">
      <c r="B115" s="21"/>
      <c r="C115" s="28" t="s">
        <v>169</v>
      </c>
      <c r="L115" s="21"/>
    </row>
    <row r="116" s="2" customFormat="1" ht="16.5" customHeight="1">
      <c r="A116" s="31"/>
      <c r="B116" s="32"/>
      <c r="C116" s="31"/>
      <c r="D116" s="31"/>
      <c r="E116" s="128" t="s">
        <v>269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270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E13</f>
        <v>SO-03.1 - VÝPUSTNÝ OBJEKT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F16</f>
        <v xml:space="preserve"> </v>
      </c>
      <c r="G120" s="31"/>
      <c r="H120" s="31"/>
      <c r="I120" s="28" t="s">
        <v>20</v>
      </c>
      <c r="J120" s="61" t="str">
        <f>IF(J16="","",J16)</f>
        <v>8. 7. 2020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E19</f>
        <v>Povodí Moravy, s.p.</v>
      </c>
      <c r="G122" s="31"/>
      <c r="H122" s="31"/>
      <c r="I122" s="28" t="s">
        <v>27</v>
      </c>
      <c r="J122" s="29" t="str">
        <f>E25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26</v>
      </c>
      <c r="D123" s="31"/>
      <c r="E123" s="31"/>
      <c r="F123" s="25" t="str">
        <f>IF(E22="","",E22)</f>
        <v xml:space="preserve"> </v>
      </c>
      <c r="G123" s="31"/>
      <c r="H123" s="31"/>
      <c r="I123" s="28" t="s">
        <v>29</v>
      </c>
      <c r="J123" s="29" t="str">
        <f>E28</f>
        <v xml:space="preserve"> 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0"/>
      <c r="B125" s="151"/>
      <c r="C125" s="152" t="s">
        <v>179</v>
      </c>
      <c r="D125" s="153" t="s">
        <v>56</v>
      </c>
      <c r="E125" s="153" t="s">
        <v>52</v>
      </c>
      <c r="F125" s="153" t="s">
        <v>53</v>
      </c>
      <c r="G125" s="153" t="s">
        <v>180</v>
      </c>
      <c r="H125" s="153" t="s">
        <v>181</v>
      </c>
      <c r="I125" s="153" t="s">
        <v>182</v>
      </c>
      <c r="J125" s="153" t="s">
        <v>173</v>
      </c>
      <c r="K125" s="154" t="s">
        <v>183</v>
      </c>
      <c r="L125" s="155"/>
      <c r="M125" s="78" t="s">
        <v>1</v>
      </c>
      <c r="N125" s="79" t="s">
        <v>35</v>
      </c>
      <c r="O125" s="79" t="s">
        <v>184</v>
      </c>
      <c r="P125" s="79" t="s">
        <v>185</v>
      </c>
      <c r="Q125" s="79" t="s">
        <v>186</v>
      </c>
      <c r="R125" s="79" t="s">
        <v>187</v>
      </c>
      <c r="S125" s="79" t="s">
        <v>188</v>
      </c>
      <c r="T125" s="80" t="s">
        <v>189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</row>
    <row r="126" s="2" customFormat="1" ht="22.8" customHeight="1">
      <c r="A126" s="31"/>
      <c r="B126" s="32"/>
      <c r="C126" s="85" t="s">
        <v>190</v>
      </c>
      <c r="D126" s="31"/>
      <c r="E126" s="31"/>
      <c r="F126" s="31"/>
      <c r="G126" s="31"/>
      <c r="H126" s="31"/>
      <c r="I126" s="31"/>
      <c r="J126" s="156">
        <f>BK126</f>
        <v>900000</v>
      </c>
      <c r="K126" s="31"/>
      <c r="L126" s="32"/>
      <c r="M126" s="81"/>
      <c r="N126" s="65"/>
      <c r="O126" s="82"/>
      <c r="P126" s="157">
        <f>P127</f>
        <v>0</v>
      </c>
      <c r="Q126" s="82"/>
      <c r="R126" s="157">
        <f>R127</f>
        <v>0</v>
      </c>
      <c r="S126" s="82"/>
      <c r="T126" s="158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70</v>
      </c>
      <c r="AU126" s="18" t="s">
        <v>175</v>
      </c>
      <c r="BK126" s="159">
        <f>BK127</f>
        <v>900000</v>
      </c>
    </row>
    <row r="127" s="12" customFormat="1" ht="25.92" customHeight="1">
      <c r="A127" s="12"/>
      <c r="B127" s="160"/>
      <c r="C127" s="12"/>
      <c r="D127" s="161" t="s">
        <v>70</v>
      </c>
      <c r="E127" s="162" t="s">
        <v>191</v>
      </c>
      <c r="F127" s="162" t="s">
        <v>192</v>
      </c>
      <c r="G127" s="12"/>
      <c r="H127" s="12"/>
      <c r="I127" s="12"/>
      <c r="J127" s="163">
        <f>BK127</f>
        <v>900000</v>
      </c>
      <c r="K127" s="12"/>
      <c r="L127" s="160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1" t="s">
        <v>78</v>
      </c>
      <c r="AT127" s="168" t="s">
        <v>70</v>
      </c>
      <c r="AU127" s="168" t="s">
        <v>71</v>
      </c>
      <c r="AY127" s="161" t="s">
        <v>193</v>
      </c>
      <c r="BK127" s="169">
        <f>BK128</f>
        <v>900000</v>
      </c>
    </row>
    <row r="128" s="12" customFormat="1" ht="22.8" customHeight="1">
      <c r="A128" s="12"/>
      <c r="B128" s="160"/>
      <c r="C128" s="12"/>
      <c r="D128" s="161" t="s">
        <v>70</v>
      </c>
      <c r="E128" s="170" t="s">
        <v>78</v>
      </c>
      <c r="F128" s="170" t="s">
        <v>194</v>
      </c>
      <c r="G128" s="12"/>
      <c r="H128" s="12"/>
      <c r="I128" s="12"/>
      <c r="J128" s="171">
        <f>BK128</f>
        <v>900000</v>
      </c>
      <c r="K128" s="12"/>
      <c r="L128" s="160"/>
      <c r="M128" s="164"/>
      <c r="N128" s="165"/>
      <c r="O128" s="165"/>
      <c r="P128" s="166">
        <f>SUM(P129:P130)</f>
        <v>0</v>
      </c>
      <c r="Q128" s="165"/>
      <c r="R128" s="166">
        <f>SUM(R129:R130)</f>
        <v>0</v>
      </c>
      <c r="S128" s="165"/>
      <c r="T128" s="16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78</v>
      </c>
      <c r="AT128" s="168" t="s">
        <v>70</v>
      </c>
      <c r="AU128" s="168" t="s">
        <v>78</v>
      </c>
      <c r="AY128" s="161" t="s">
        <v>193</v>
      </c>
      <c r="BK128" s="169">
        <f>SUM(BK129:BK130)</f>
        <v>900000</v>
      </c>
    </row>
    <row r="129" s="2" customFormat="1" ht="21.75" customHeight="1">
      <c r="A129" s="31"/>
      <c r="B129" s="172"/>
      <c r="C129" s="173" t="s">
        <v>78</v>
      </c>
      <c r="D129" s="173" t="s">
        <v>195</v>
      </c>
      <c r="E129" s="174" t="s">
        <v>272</v>
      </c>
      <c r="F129" s="175" t="s">
        <v>273</v>
      </c>
      <c r="G129" s="176" t="s">
        <v>226</v>
      </c>
      <c r="H129" s="177">
        <v>1</v>
      </c>
      <c r="I129" s="178">
        <v>900000</v>
      </c>
      <c r="J129" s="178">
        <f>ROUND(I129*H129,2)</f>
        <v>900000</v>
      </c>
      <c r="K129" s="175" t="s">
        <v>1</v>
      </c>
      <c r="L129" s="32"/>
      <c r="M129" s="179" t="s">
        <v>1</v>
      </c>
      <c r="N129" s="180" t="s">
        <v>36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3" t="s">
        <v>200</v>
      </c>
      <c r="AT129" s="183" t="s">
        <v>195</v>
      </c>
      <c r="AU129" s="183" t="s">
        <v>80</v>
      </c>
      <c r="AY129" s="18" t="s">
        <v>193</v>
      </c>
      <c r="BE129" s="184">
        <f>IF(N129="základní",J129,0)</f>
        <v>900000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78</v>
      </c>
      <c r="BK129" s="184">
        <f>ROUND(I129*H129,2)</f>
        <v>900000</v>
      </c>
      <c r="BL129" s="18" t="s">
        <v>200</v>
      </c>
      <c r="BM129" s="183" t="s">
        <v>355</v>
      </c>
    </row>
    <row r="130" s="2" customFormat="1">
      <c r="A130" s="31"/>
      <c r="B130" s="32"/>
      <c r="C130" s="31"/>
      <c r="D130" s="185" t="s">
        <v>202</v>
      </c>
      <c r="E130" s="31"/>
      <c r="F130" s="186" t="s">
        <v>228</v>
      </c>
      <c r="G130" s="31"/>
      <c r="H130" s="31"/>
      <c r="I130" s="31"/>
      <c r="J130" s="31"/>
      <c r="K130" s="31"/>
      <c r="L130" s="32"/>
      <c r="M130" s="210"/>
      <c r="N130" s="211"/>
      <c r="O130" s="212"/>
      <c r="P130" s="212"/>
      <c r="Q130" s="212"/>
      <c r="R130" s="212"/>
      <c r="S130" s="212"/>
      <c r="T130" s="213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202</v>
      </c>
      <c r="AU130" s="18" t="s">
        <v>80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DALIBOR\Basovnik</dc:creator>
  <cp:lastModifiedBy>DALIBOR\Basovnik</cp:lastModifiedBy>
  <dcterms:created xsi:type="dcterms:W3CDTF">2020-08-07T07:55:14Z</dcterms:created>
  <dcterms:modified xsi:type="dcterms:W3CDTF">2020-08-07T07:55:31Z</dcterms:modified>
</cp:coreProperties>
</file>